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21840" windowHeight="12330" tabRatio="766" activeTab="7"/>
  </bookViews>
  <sheets>
    <sheet name="Приложение 18.1" sheetId="186" r:id="rId1"/>
    <sheet name="18.1 (по границе БП)" sheetId="209" r:id="rId2"/>
    <sheet name="18.1 (суб)" sheetId="200" r:id="rId3"/>
    <sheet name="АНАЛИЗ!!!!" sheetId="204" state="hidden" r:id="rId4"/>
    <sheet name="потребл.по площ." sheetId="205" state="hidden" r:id="rId5"/>
    <sheet name="Лист1" sheetId="206" state="hidden" r:id="rId6"/>
    <sheet name="крупные потребители" sheetId="211" state="hidden" r:id="rId7"/>
    <sheet name="18.1 (суб по границе БП)" sheetId="216" r:id="rId8"/>
  </sheets>
  <externalReferences>
    <externalReference r:id="rId9"/>
  </externalReferences>
  <definedNames>
    <definedName name="_xlnm.Print_Area" localSheetId="1">'18.1 (по границе БП)'!$A$1:$J$35</definedName>
    <definedName name="_xlnm.Print_Area" localSheetId="7">'18.1 (суб по границе БП)'!$A$1:$I$35</definedName>
    <definedName name="_xlnm.Print_Area" localSheetId="2">'18.1 (суб)'!$A$1:$I$36</definedName>
    <definedName name="_xlnm.Print_Area" localSheetId="3">'АНАЛИЗ!!!!'!$A$1:$E$28</definedName>
    <definedName name="_xlnm.Print_Area" localSheetId="4">'потребл.по площ.'!$A$1:$Q$32</definedName>
    <definedName name="_xlnm.Print_Area" localSheetId="0">'Приложение 18.1'!$A$1:$J$35</definedName>
  </definedNames>
  <calcPr calcId="144525"/>
  <customWorkbookViews>
    <customWorkbookView name="Экономический отдел - Личное представление" guid="{82127D20-6440-11D2-ABA7-00A0244B494B}" mergeInterval="0" personalView="1" maximized="1" windowWidth="796" windowHeight="388" activeSheetId="1"/>
    <customWorkbookView name="ЭО - Личное представление" guid="{12E8F105-9013-11D2-967C-00A0244B494B}" mergeInterval="0" personalView="1" maximized="1" windowWidth="796" windowHeight="412" activeSheetId="1"/>
  </customWorkbookViews>
</workbook>
</file>

<file path=xl/calcChain.xml><?xml version="1.0" encoding="utf-8"?>
<calcChain xmlns="http://schemas.openxmlformats.org/spreadsheetml/2006/main">
  <c r="E20" i="216" l="1"/>
  <c r="G20" i="216"/>
  <c r="H20" i="216"/>
  <c r="G25" i="216"/>
  <c r="D25" i="216" s="1"/>
  <c r="H25" i="216"/>
  <c r="G31" i="216"/>
  <c r="D31" i="216" s="1"/>
  <c r="H12" i="216" l="1"/>
  <c r="H33" i="216"/>
  <c r="H8" i="216"/>
  <c r="H7" i="216" s="1"/>
  <c r="D23" i="216"/>
  <c r="G10" i="216"/>
  <c r="E14" i="216" s="1"/>
  <c r="H23" i="216"/>
  <c r="H21" i="216"/>
  <c r="D20" i="216"/>
  <c r="G33" i="216" l="1"/>
  <c r="G8" i="216"/>
  <c r="G7" i="216" s="1"/>
  <c r="G23" i="216" s="1"/>
  <c r="D14" i="216"/>
  <c r="E7" i="216"/>
  <c r="D7" i="216"/>
  <c r="D21" i="216"/>
  <c r="G21" i="216" l="1"/>
  <c r="E21" i="216"/>
  <c r="E23" i="216"/>
  <c r="E33" i="216"/>
  <c r="R32" i="206" l="1"/>
  <c r="Q32" i="206"/>
  <c r="N11" i="206"/>
  <c r="I11" i="206"/>
  <c r="D11" i="206"/>
  <c r="N10" i="206"/>
  <c r="I10" i="206"/>
  <c r="D10" i="206"/>
  <c r="Q8" i="206"/>
  <c r="Q4" i="206" s="1"/>
  <c r="L8" i="206"/>
  <c r="I8" i="206" s="1"/>
  <c r="G8" i="206"/>
  <c r="N7" i="206"/>
  <c r="I7" i="206"/>
  <c r="D7" i="206"/>
  <c r="I6" i="206"/>
  <c r="D6" i="206"/>
  <c r="R4" i="206"/>
  <c r="R20" i="206" s="1"/>
  <c r="O4" i="206"/>
  <c r="O24" i="206" s="1"/>
  <c r="O37" i="206" s="1"/>
  <c r="N37" i="206" s="1"/>
  <c r="M4" i="206"/>
  <c r="M20" i="206" s="1"/>
  <c r="M33" i="206" s="1"/>
  <c r="J4" i="206"/>
  <c r="J20" i="206" s="1"/>
  <c r="H4" i="206"/>
  <c r="H20" i="206" s="1"/>
  <c r="H33" i="206" s="1"/>
  <c r="G4" i="206"/>
  <c r="G19" i="206" s="1"/>
  <c r="E4" i="206"/>
  <c r="E24" i="206" s="1"/>
  <c r="E37" i="206" s="1"/>
  <c r="D37" i="206" s="1"/>
  <c r="Q27" i="205"/>
  <c r="Q26" i="205"/>
  <c r="Q25" i="205"/>
  <c r="Q24" i="205"/>
  <c r="Q23" i="205"/>
  <c r="O21" i="205"/>
  <c r="N21" i="205"/>
  <c r="M21" i="205"/>
  <c r="L21" i="205"/>
  <c r="K21" i="205"/>
  <c r="J21" i="205"/>
  <c r="I21" i="205"/>
  <c r="H21" i="205"/>
  <c r="G21" i="205"/>
  <c r="F21" i="205"/>
  <c r="E21" i="205"/>
  <c r="D21" i="205"/>
  <c r="O20" i="205"/>
  <c r="N20" i="205"/>
  <c r="M20" i="205"/>
  <c r="L20" i="205"/>
  <c r="K20" i="205"/>
  <c r="J20" i="205"/>
  <c r="I20" i="205"/>
  <c r="H20" i="205"/>
  <c r="G20" i="205"/>
  <c r="F20" i="205"/>
  <c r="E20" i="205"/>
  <c r="D20" i="205"/>
  <c r="F19" i="205"/>
  <c r="O17" i="205"/>
  <c r="N17" i="205"/>
  <c r="M17" i="205"/>
  <c r="L17" i="205"/>
  <c r="K17" i="205"/>
  <c r="J17" i="205"/>
  <c r="I17" i="205"/>
  <c r="H17" i="205"/>
  <c r="G17" i="205"/>
  <c r="F17" i="205"/>
  <c r="E17" i="205"/>
  <c r="D17" i="205"/>
  <c r="O16" i="205"/>
  <c r="O19" i="205" s="1"/>
  <c r="N16" i="205"/>
  <c r="N19" i="205" s="1"/>
  <c r="M16" i="205"/>
  <c r="M19" i="205" s="1"/>
  <c r="L16" i="205"/>
  <c r="L19" i="205" s="1"/>
  <c r="K16" i="205"/>
  <c r="K19" i="205" s="1"/>
  <c r="J16" i="205"/>
  <c r="J19" i="205" s="1"/>
  <c r="I16" i="205"/>
  <c r="I19" i="205" s="1"/>
  <c r="H16" i="205"/>
  <c r="H19" i="205" s="1"/>
  <c r="G16" i="205"/>
  <c r="G19" i="205" s="1"/>
  <c r="F16" i="205"/>
  <c r="E16" i="205"/>
  <c r="E19" i="205" s="1"/>
  <c r="D16" i="205"/>
  <c r="P14" i="205"/>
  <c r="F10" i="205"/>
  <c r="G10" i="205" s="1"/>
  <c r="T5" i="205" s="1"/>
  <c r="P6" i="205"/>
  <c r="S6" i="205" s="1"/>
  <c r="P5" i="205"/>
  <c r="S5" i="205" s="1"/>
  <c r="P4" i="205"/>
  <c r="S4" i="205" s="1"/>
  <c r="D22" i="204"/>
  <c r="C21" i="204"/>
  <c r="D21" i="204" s="1"/>
  <c r="D20" i="204"/>
  <c r="D19" i="204"/>
  <c r="D18" i="204"/>
  <c r="E7" i="204"/>
  <c r="E8" i="204" s="1"/>
  <c r="D5" i="204"/>
  <c r="D3" i="204" s="1"/>
  <c r="D11" i="204" s="1"/>
  <c r="C5" i="204"/>
  <c r="C4" i="204" s="1"/>
  <c r="C11" i="204" s="1"/>
  <c r="E3" i="204"/>
  <c r="E4" i="204" s="1"/>
  <c r="E11" i="204" s="1"/>
  <c r="Q23" i="206" l="1"/>
  <c r="Q36" i="206" s="1"/>
  <c r="N36" i="206" s="1"/>
  <c r="N4" i="206"/>
  <c r="N19" i="206" s="1"/>
  <c r="N32" i="206"/>
  <c r="Q16" i="205"/>
  <c r="Q17" i="205"/>
  <c r="M19" i="206"/>
  <c r="M17" i="206" s="1"/>
  <c r="N20" i="206"/>
  <c r="G21" i="206"/>
  <c r="G34" i="206" s="1"/>
  <c r="D34" i="206" s="1"/>
  <c r="G20" i="206"/>
  <c r="G33" i="206" s="1"/>
  <c r="U5" i="205"/>
  <c r="D4" i="206"/>
  <c r="D23" i="206" s="1"/>
  <c r="D20" i="206"/>
  <c r="H19" i="206"/>
  <c r="H17" i="206" s="1"/>
  <c r="Q20" i="206"/>
  <c r="Q33" i="206" s="1"/>
  <c r="D19" i="206"/>
  <c r="Q20" i="205"/>
  <c r="Q21" i="205"/>
  <c r="Q21" i="206"/>
  <c r="Q34" i="206" s="1"/>
  <c r="N34" i="206" s="1"/>
  <c r="J19" i="206"/>
  <c r="J33" i="206"/>
  <c r="R17" i="206"/>
  <c r="R33" i="206"/>
  <c r="Q17" i="206"/>
  <c r="G32" i="206"/>
  <c r="P19" i="205"/>
  <c r="D8" i="206"/>
  <c r="D21" i="206" s="1"/>
  <c r="N8" i="206"/>
  <c r="L21" i="206"/>
  <c r="L34" i="206" s="1"/>
  <c r="I34" i="206" s="1"/>
  <c r="G23" i="206"/>
  <c r="G36" i="206" s="1"/>
  <c r="D36" i="206" s="1"/>
  <c r="J24" i="206"/>
  <c r="J37" i="206" s="1"/>
  <c r="I37" i="206" s="1"/>
  <c r="M32" i="206"/>
  <c r="P7" i="205"/>
  <c r="R7" i="205" s="1"/>
  <c r="L4" i="206"/>
  <c r="E20" i="206"/>
  <c r="O20" i="206"/>
  <c r="G7" i="204"/>
  <c r="H7" i="204" s="1"/>
  <c r="H32" i="206" l="1"/>
  <c r="N21" i="206"/>
  <c r="N23" i="206"/>
  <c r="D24" i="206"/>
  <c r="N24" i="206"/>
  <c r="G17" i="206"/>
  <c r="O17" i="206"/>
  <c r="O33" i="206"/>
  <c r="N33" i="206" s="1"/>
  <c r="L23" i="206"/>
  <c r="L36" i="206" s="1"/>
  <c r="I36" i="206" s="1"/>
  <c r="L19" i="206"/>
  <c r="L20" i="206"/>
  <c r="L33" i="206" s="1"/>
  <c r="I33" i="206" s="1"/>
  <c r="I4" i="206"/>
  <c r="E33" i="206"/>
  <c r="D33" i="206" s="1"/>
  <c r="E17" i="206"/>
  <c r="J17" i="206"/>
  <c r="D32" i="206"/>
  <c r="L17" i="206" l="1"/>
  <c r="L32" i="206"/>
  <c r="I32" i="206" s="1"/>
  <c r="I20" i="206"/>
  <c r="I24" i="206"/>
  <c r="I19" i="206"/>
  <c r="I23" i="206"/>
  <c r="I21" i="206"/>
  <c r="G34" i="200" l="1"/>
  <c r="H34" i="200"/>
  <c r="H34" i="186" l="1"/>
  <c r="G34" i="186" l="1"/>
  <c r="D34" i="186" l="1"/>
  <c r="E34" i="186"/>
  <c r="E34" i="200" l="1"/>
  <c r="D34" i="200"/>
  <c r="E34" i="209" l="1"/>
  <c r="G34" i="209"/>
  <c r="H34" i="209"/>
  <c r="D34" i="209"/>
</calcChain>
</file>

<file path=xl/sharedStrings.xml><?xml version="1.0" encoding="utf-8"?>
<sst xmlns="http://schemas.openxmlformats.org/spreadsheetml/2006/main" count="485" uniqueCount="127">
  <si>
    <t/>
  </si>
  <si>
    <t>4.1.</t>
  </si>
  <si>
    <t>4.2.</t>
  </si>
  <si>
    <t>то же в %</t>
  </si>
  <si>
    <t>в том числе:</t>
  </si>
  <si>
    <t>Показатели</t>
  </si>
  <si>
    <t>1.</t>
  </si>
  <si>
    <t>2.</t>
  </si>
  <si>
    <t>3.</t>
  </si>
  <si>
    <t>4.</t>
  </si>
  <si>
    <t>5.</t>
  </si>
  <si>
    <t>Всего</t>
  </si>
  <si>
    <t>1.1.</t>
  </si>
  <si>
    <t>1.2.</t>
  </si>
  <si>
    <t>1.3.</t>
  </si>
  <si>
    <t>МВт</t>
  </si>
  <si>
    <t>п.п.</t>
  </si>
  <si>
    <t xml:space="preserve">Поступление мощности в сеть , ВСЕГО </t>
  </si>
  <si>
    <t>1.4.</t>
  </si>
  <si>
    <t>из смежной сети, всего</t>
  </si>
  <si>
    <t>в том числе из сети</t>
  </si>
  <si>
    <t>СН1</t>
  </si>
  <si>
    <t>СН11</t>
  </si>
  <si>
    <t>Мощность на производственные и хозяйственные нужды</t>
  </si>
  <si>
    <t>Полезный отпуск мощности потребителям</t>
  </si>
  <si>
    <t>№</t>
  </si>
  <si>
    <t>%</t>
  </si>
  <si>
    <t>ВН</t>
  </si>
  <si>
    <t>НН</t>
  </si>
  <si>
    <t xml:space="preserve">Потери в сети </t>
  </si>
  <si>
    <t>из них:</t>
  </si>
  <si>
    <t>СН2</t>
  </si>
  <si>
    <t>3.1</t>
  </si>
  <si>
    <t>3.2</t>
  </si>
  <si>
    <t>3.2.1</t>
  </si>
  <si>
    <t>3.2.2</t>
  </si>
  <si>
    <t>Проверка</t>
  </si>
  <si>
    <t>ОАО "Сетевая компания"</t>
  </si>
  <si>
    <t>НПСО-1</t>
  </si>
  <si>
    <t>НПСО-2</t>
  </si>
  <si>
    <t>от потребителей ГП (ЭСО)</t>
  </si>
  <si>
    <t>Трансформировано из сети ВН/СН, СН/НН</t>
  </si>
  <si>
    <t xml:space="preserve">в т.ч.
Заявленная (расчетная) мощность собственного потребления </t>
  </si>
  <si>
    <t>Заявленная (расчетная) мощность потребителей  (субабонентов)</t>
  </si>
  <si>
    <t>СН II</t>
  </si>
  <si>
    <t xml:space="preserve"> 2012 год (факт)</t>
  </si>
  <si>
    <t>Анализ потребления электроэнергии за 2012 - 2014 г</t>
  </si>
  <si>
    <t>Статья</t>
  </si>
  <si>
    <t>3.3</t>
  </si>
  <si>
    <t>Поступление  ээ в сеть, млн.кВтч</t>
  </si>
  <si>
    <t>Потери ээ в сети, млн.кВтч</t>
  </si>
  <si>
    <t>Полезный отпуск из сети млн.кВтч, в том числе:</t>
  </si>
  <si>
    <t>собственное потребление, млн.кВтч</t>
  </si>
  <si>
    <t>% потерь электрической энергии</t>
  </si>
  <si>
    <t>субабоненты, млн.кВтч, в том числе:</t>
  </si>
  <si>
    <t>3.2.3</t>
  </si>
  <si>
    <t>Базовый период  2013 год</t>
  </si>
  <si>
    <t>Организация</t>
  </si>
  <si>
    <t>Уровень напряжения</t>
  </si>
  <si>
    <t>Тасма НПП</t>
  </si>
  <si>
    <t>сентябрь</t>
  </si>
  <si>
    <t>январь</t>
  </si>
  <si>
    <t>декабрь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</si>
  <si>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</si>
  <si>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</si>
  <si>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</si>
  <si>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</si>
  <si>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</si>
  <si>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</si>
  <si>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</si>
  <si>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</si>
  <si>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</si>
  <si>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год</t>
  </si>
  <si>
    <t>Объем реализованной электроэнергии за  2012 год</t>
  </si>
  <si>
    <t>ТСНРУ</t>
  </si>
  <si>
    <t>10 (СНII)</t>
  </si>
  <si>
    <t>Pраз.=  715 кВт</t>
  </si>
  <si>
    <t>Период регулирования  2014 год</t>
  </si>
  <si>
    <t>потери</t>
  </si>
  <si>
    <t>кВтч</t>
  </si>
  <si>
    <t>Погр учета</t>
  </si>
  <si>
    <t>ХХ тр-ра</t>
  </si>
  <si>
    <t>Прочие</t>
  </si>
  <si>
    <t>Нагрузочные 59%</t>
  </si>
  <si>
    <t>потребителям всего</t>
  </si>
  <si>
    <t>в том числе</t>
  </si>
  <si>
    <t>население</t>
  </si>
  <si>
    <t>прочим потребителям</t>
  </si>
  <si>
    <t>в сетевые организации</t>
  </si>
  <si>
    <t xml:space="preserve">в том числе </t>
  </si>
  <si>
    <t>ЗАО "Сетевая компания "Энерготехника"</t>
  </si>
  <si>
    <t>в ОАО "Сетевая компания"</t>
  </si>
  <si>
    <t>от ОАО "Генерирующая компания"</t>
  </si>
  <si>
    <t>от ОАО "Сетевая компания"</t>
  </si>
  <si>
    <t>млн.кВтч</t>
  </si>
  <si>
    <t>Электроэнергия</t>
  </si>
  <si>
    <t>Поступление в сеть</t>
  </si>
  <si>
    <t>собственное потребление</t>
  </si>
  <si>
    <t>собственного потребления</t>
  </si>
  <si>
    <t>передачи сторонним потребителям (субабонентам)</t>
  </si>
  <si>
    <t>Мощность</t>
  </si>
  <si>
    <t>мощность</t>
  </si>
  <si>
    <t>потребление</t>
  </si>
  <si>
    <t>проценты</t>
  </si>
  <si>
    <r>
      <t xml:space="preserve">В соответствии с Правилами недискриминационного доступа к услугам по передаче электрической энергии, утвержденными постановлением Правительства Российской Федерации от 27.12.2004 № 861, </t>
    </r>
    <r>
      <rPr>
        <b/>
        <sz val="16"/>
        <color indexed="10"/>
        <rFont val="Times New Roman CYR"/>
        <charset val="204"/>
      </rPr>
      <t>заявленная мощность</t>
    </r>
    <r>
      <rPr>
        <sz val="16"/>
        <rFont val="Times New Roman CYR"/>
        <charset val="204"/>
      </rPr>
      <t xml:space="preserve"> - предельная величина потребляемой в текущий период регулирования мощности, определенная соглашением между сетевой организацией и потребителем услуг по передаче электрической энергии, исчисляемая в мегаваттах, а </t>
    </r>
    <r>
      <rPr>
        <b/>
        <sz val="16"/>
        <color indexed="10"/>
        <rFont val="Times New Roman CYR"/>
        <charset val="204"/>
      </rPr>
      <t>присоединенная мощность</t>
    </r>
    <r>
      <rPr>
        <sz val="16"/>
        <rFont val="Times New Roman CYR"/>
        <charset val="204"/>
      </rPr>
      <t xml:space="preserve"> - совокупная величина номинальной мощности присоединенных к электрической сети (в том числе опосредованно) трансформаторов и энергопринимающих устройств потребителя электрической энергии, исчисляемая в мегавольт-амперах.</t>
    </r>
  </si>
  <si>
    <t>4.3.</t>
  </si>
  <si>
    <t>4.4.</t>
  </si>
  <si>
    <t>Крупные потребители</t>
  </si>
  <si>
    <t>НПП Тасма</t>
  </si>
  <si>
    <t>ОАО КИФ</t>
  </si>
  <si>
    <t>ЗАО Эверест-Турбосервис</t>
  </si>
  <si>
    <t>ООО Тасма-Инвест-Торг</t>
  </si>
  <si>
    <t>ОАО Старт</t>
  </si>
  <si>
    <t>ОАО Химград</t>
  </si>
  <si>
    <t>№ п/п</t>
  </si>
  <si>
    <t>наименование организации</t>
  </si>
  <si>
    <t>ООО Палп Инвест</t>
  </si>
  <si>
    <t>потребление электроэнергии</t>
  </si>
  <si>
    <t>факт                                 февраль 2014 г., кВтч</t>
  </si>
  <si>
    <t>план 2015 г., МВтч</t>
  </si>
  <si>
    <t>НПК Синтез</t>
  </si>
  <si>
    <t>ЗАО "Электросетевая компания"</t>
  </si>
  <si>
    <t>Период регулирования  2019 год</t>
  </si>
  <si>
    <t xml:space="preserve">Информация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  </t>
  </si>
  <si>
    <t>Информация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  (по границе БП)</t>
  </si>
  <si>
    <t>Информация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  (субабонентам)</t>
  </si>
  <si>
    <t>Информация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  (субабонентам по границе БП)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</si>
</sst>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"/>
    <numFmt numFmtId="166" formatCode="0.000000"/>
    <numFmt numFmtId="167" formatCode="0.0000"/>
    <numFmt numFmtId="168" formatCode="#,##0.000"/>
    <numFmt numFmtId="171" formatCode="0.00000"/>
    <numFmt numFmtId="172" formatCode="#,##0.0000"/>
  </numFmts>
  <fonts count="26" x14ac:knownFonts="1">
    <font>
      <sz val="10"/>
      <name val="Times New Roman CYR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3"/>
      <name val="Times New Roman"/>
      <family val="1"/>
    </font>
    <font>
      <sz val="10"/>
      <color indexed="14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9"/>
      <name val="Times New Roman Cyr"/>
      <family val="1"/>
      <charset val="204"/>
    </font>
    <font>
      <sz val="14"/>
      <name val="Times New Roman CYR"/>
      <charset val="204"/>
    </font>
    <font>
      <sz val="16"/>
      <name val="Times New Roman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4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20"/>
      <name val="Times New Roman CYR"/>
      <charset val="204"/>
    </font>
    <font>
      <b/>
      <sz val="16"/>
      <color indexed="10"/>
      <name val="Times New Roman CYR"/>
      <charset val="204"/>
    </font>
    <font>
      <sz val="16"/>
      <color rgb="FFFF0000"/>
      <name val="Times New Roman CYR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5" fillId="0" borderId="0"/>
    <xf numFmtId="0" fontId="25" fillId="0" borderId="0"/>
  </cellStyleXfs>
  <cellXfs count="153">
    <xf numFmtId="0" fontId="0" fillId="0" borderId="0" xfId="0"/>
    <xf numFmtId="0" fontId="2" fillId="0" borderId="0" xfId="3" applyNumberFormat="1" applyFont="1" applyFill="1" applyBorder="1" applyAlignment="1" applyProtection="1">
      <alignment vertical="top"/>
    </xf>
    <xf numFmtId="0" fontId="1" fillId="0" borderId="0" xfId="2" applyFill="1"/>
    <xf numFmtId="4" fontId="4" fillId="0" borderId="1" xfId="2" applyNumberFormat="1" applyFont="1" applyFill="1" applyBorder="1" applyAlignment="1"/>
    <xf numFmtId="0" fontId="2" fillId="0" borderId="0" xfId="3" applyNumberFormat="1" applyFont="1" applyFill="1" applyBorder="1" applyAlignment="1" applyProtection="1">
      <alignment vertical="top" wrapText="1"/>
    </xf>
    <xf numFmtId="0" fontId="2" fillId="0" borderId="0" xfId="3" applyNumberFormat="1" applyFont="1" applyFill="1" applyBorder="1" applyAlignment="1" applyProtection="1">
      <alignment horizontal="right" vertical="top"/>
    </xf>
    <xf numFmtId="0" fontId="1" fillId="0" borderId="0" xfId="2" applyFill="1" applyBorder="1"/>
    <xf numFmtId="0" fontId="2" fillId="0" borderId="0" xfId="2" applyNumberFormat="1" applyFont="1" applyFill="1" applyBorder="1" applyAlignment="1" applyProtection="1">
      <alignment vertical="top"/>
    </xf>
    <xf numFmtId="0" fontId="2" fillId="0" borderId="0" xfId="2" applyNumberFormat="1" applyFont="1" applyFill="1" applyBorder="1" applyAlignment="1" applyProtection="1">
      <alignment vertical="top" wrapText="1"/>
    </xf>
    <xf numFmtId="0" fontId="2" fillId="0" borderId="0" xfId="2" applyNumberFormat="1" applyFont="1" applyFill="1" applyBorder="1" applyAlignment="1" applyProtection="1">
      <alignment horizontal="right" vertical="top"/>
    </xf>
    <xf numFmtId="0" fontId="3" fillId="0" borderId="1" xfId="2" applyNumberFormat="1" applyFont="1" applyFill="1" applyBorder="1" applyAlignment="1" applyProtection="1">
      <alignment horizontal="center" vertical="top" wrapText="1"/>
    </xf>
    <xf numFmtId="0" fontId="1" fillId="0" borderId="0" xfId="2" applyFont="1" applyFill="1"/>
    <xf numFmtId="0" fontId="1" fillId="0" borderId="0" xfId="2" applyFont="1" applyFill="1" applyBorder="1"/>
    <xf numFmtId="0" fontId="1" fillId="0" borderId="0" xfId="2" applyFill="1" applyBorder="1" applyAlignment="1">
      <alignment wrapText="1"/>
    </xf>
    <xf numFmtId="0" fontId="1" fillId="0" borderId="0" xfId="2" applyFill="1" applyAlignment="1">
      <alignment wrapText="1"/>
    </xf>
    <xf numFmtId="0" fontId="8" fillId="0" borderId="0" xfId="2" applyFont="1" applyFill="1" applyAlignment="1">
      <alignment horizontal="right" wrapText="1"/>
    </xf>
    <xf numFmtId="4" fontId="8" fillId="0" borderId="0" xfId="2" applyNumberFormat="1" applyFont="1" applyFill="1"/>
    <xf numFmtId="0" fontId="8" fillId="0" borderId="0" xfId="2" applyFont="1" applyFill="1"/>
    <xf numFmtId="0" fontId="1" fillId="0" borderId="1" xfId="2" applyFont="1" applyFill="1" applyBorder="1"/>
    <xf numFmtId="3" fontId="4" fillId="0" borderId="1" xfId="2" applyNumberFormat="1" applyFont="1" applyFill="1" applyBorder="1" applyAlignment="1">
      <alignment horizontal="center"/>
    </xf>
    <xf numFmtId="0" fontId="3" fillId="0" borderId="1" xfId="2" applyNumberFormat="1" applyFont="1" applyFill="1" applyBorder="1" applyAlignment="1" applyProtection="1">
      <alignment horizontal="center" vertical="center"/>
    </xf>
    <xf numFmtId="0" fontId="11" fillId="0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vertical="top" wrapText="1"/>
    </xf>
    <xf numFmtId="0" fontId="3" fillId="0" borderId="1" xfId="2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vertical="top" wrapText="1"/>
    </xf>
    <xf numFmtId="0" fontId="6" fillId="0" borderId="1" xfId="2" applyFont="1" applyFill="1" applyBorder="1" applyAlignment="1">
      <alignment vertical="top" wrapText="1"/>
    </xf>
    <xf numFmtId="0" fontId="11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wrapText="1"/>
    </xf>
    <xf numFmtId="0" fontId="1" fillId="0" borderId="0" xfId="2" applyFill="1" applyAlignment="1">
      <alignment vertical="top"/>
    </xf>
    <xf numFmtId="0" fontId="1" fillId="0" borderId="0" xfId="2" applyFill="1" applyBorder="1" applyAlignment="1">
      <alignment vertical="top"/>
    </xf>
    <xf numFmtId="0" fontId="1" fillId="0" borderId="0" xfId="2" applyFill="1" applyBorder="1" applyAlignment="1">
      <alignment vertical="top" wrapText="1"/>
    </xf>
    <xf numFmtId="0" fontId="7" fillId="0" borderId="0" xfId="3" applyNumberFormat="1" applyFont="1" applyFill="1" applyBorder="1" applyAlignment="1" applyProtection="1">
      <alignment vertical="top" wrapText="1"/>
    </xf>
    <xf numFmtId="0" fontId="13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2" fontId="12" fillId="0" borderId="1" xfId="0" applyNumberFormat="1" applyFont="1" applyBorder="1"/>
    <xf numFmtId="1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24" fillId="0" borderId="0" xfId="0" applyFont="1"/>
    <xf numFmtId="164" fontId="13" fillId="0" borderId="0" xfId="0" applyNumberFormat="1" applyFont="1"/>
    <xf numFmtId="0" fontId="12" fillId="0" borderId="1" xfId="0" applyFont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center" vertical="top" wrapText="1"/>
    </xf>
    <xf numFmtId="1" fontId="15" fillId="0" borderId="1" xfId="0" applyNumberFormat="1" applyFont="1" applyFill="1" applyBorder="1" applyAlignment="1">
      <alignment horizontal="center" vertical="top" wrapText="1"/>
    </xf>
    <xf numFmtId="0" fontId="12" fillId="0" borderId="0" xfId="0" applyFont="1"/>
    <xf numFmtId="165" fontId="15" fillId="0" borderId="4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2" fillId="0" borderId="1" xfId="0" applyFont="1" applyBorder="1"/>
    <xf numFmtId="165" fontId="15" fillId="0" borderId="4" xfId="0" applyNumberFormat="1" applyFont="1" applyFill="1" applyBorder="1" applyAlignment="1">
      <alignment horizontal="center"/>
    </xf>
    <xf numFmtId="0" fontId="12" fillId="3" borderId="1" xfId="0" applyFont="1" applyFill="1" applyBorder="1"/>
    <xf numFmtId="171" fontId="13" fillId="3" borderId="1" xfId="0" applyNumberFormat="1" applyFont="1" applyFill="1" applyBorder="1"/>
    <xf numFmtId="171" fontId="12" fillId="0" borderId="0" xfId="0" applyNumberFormat="1" applyFont="1"/>
    <xf numFmtId="172" fontId="13" fillId="0" borderId="0" xfId="0" applyNumberFormat="1" applyFont="1"/>
    <xf numFmtId="164" fontId="12" fillId="4" borderId="1" xfId="0" applyNumberFormat="1" applyFont="1" applyFill="1" applyBorder="1" applyAlignment="1">
      <alignment horizontal="center" vertical="center" wrapText="1"/>
    </xf>
    <xf numFmtId="171" fontId="12" fillId="0" borderId="1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Border="1" applyAlignment="1">
      <alignment horizontal="center" vertical="center"/>
    </xf>
    <xf numFmtId="0" fontId="0" fillId="0" borderId="6" xfId="0" applyFill="1" applyBorder="1"/>
    <xf numFmtId="0" fontId="9" fillId="0" borderId="1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center" wrapText="1"/>
    </xf>
    <xf numFmtId="0" fontId="17" fillId="0" borderId="1" xfId="0" applyFont="1" applyFill="1" applyBorder="1" applyAlignment="1"/>
    <xf numFmtId="0" fontId="9" fillId="0" borderId="0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6" fillId="0" borderId="0" xfId="2" applyFont="1" applyFill="1" applyBorder="1" applyAlignment="1">
      <alignment vertical="top" wrapText="1"/>
    </xf>
    <xf numFmtId="14" fontId="3" fillId="0" borderId="1" xfId="2" applyNumberFormat="1" applyFont="1" applyFill="1" applyBorder="1" applyAlignment="1">
      <alignment horizontal="center" vertical="top" wrapText="1"/>
    </xf>
    <xf numFmtId="0" fontId="20" fillId="0" borderId="1" xfId="2" applyFont="1" applyFill="1" applyBorder="1" applyAlignment="1">
      <alignment vertical="top" wrapText="1"/>
    </xf>
    <xf numFmtId="168" fontId="12" fillId="0" borderId="1" xfId="2" applyNumberFormat="1" applyFont="1" applyFill="1" applyBorder="1" applyAlignment="1">
      <alignment vertical="top"/>
    </xf>
    <xf numFmtId="0" fontId="12" fillId="0" borderId="1" xfId="2" applyFont="1" applyFill="1" applyBorder="1" applyAlignment="1">
      <alignment vertical="top"/>
    </xf>
    <xf numFmtId="0" fontId="12" fillId="4" borderId="1" xfId="2" applyFont="1" applyFill="1" applyBorder="1" applyAlignment="1">
      <alignment vertical="top"/>
    </xf>
    <xf numFmtId="0" fontId="21" fillId="0" borderId="1" xfId="2" applyFont="1" applyFill="1" applyBorder="1" applyAlignment="1">
      <alignment vertical="top" wrapText="1"/>
    </xf>
    <xf numFmtId="0" fontId="20" fillId="0" borderId="4" xfId="2" applyFont="1" applyFill="1" applyBorder="1" applyAlignment="1">
      <alignment horizontal="center" vertical="top" wrapText="1"/>
    </xf>
    <xf numFmtId="168" fontId="20" fillId="4" borderId="7" xfId="2" applyNumberFormat="1" applyFont="1" applyFill="1" applyBorder="1" applyAlignment="1">
      <alignment vertical="top"/>
    </xf>
    <xf numFmtId="3" fontId="20" fillId="0" borderId="8" xfId="2" applyNumberFormat="1" applyFont="1" applyFill="1" applyBorder="1" applyAlignment="1">
      <alignment vertical="top"/>
    </xf>
    <xf numFmtId="0" fontId="12" fillId="0" borderId="9" xfId="2" applyFont="1" applyFill="1" applyBorder="1" applyAlignment="1">
      <alignment vertical="top"/>
    </xf>
    <xf numFmtId="168" fontId="20" fillId="0" borderId="8" xfId="2" applyNumberFormat="1" applyFont="1" applyFill="1" applyBorder="1" applyAlignment="1">
      <alignment vertical="top"/>
    </xf>
    <xf numFmtId="168" fontId="20" fillId="0" borderId="10" xfId="2" applyNumberFormat="1" applyFont="1" applyFill="1" applyBorder="1" applyAlignment="1">
      <alignment vertical="top"/>
    </xf>
    <xf numFmtId="0" fontId="12" fillId="0" borderId="11" xfId="2" applyFont="1" applyFill="1" applyBorder="1" applyAlignment="1">
      <alignment vertical="top"/>
    </xf>
    <xf numFmtId="0" fontId="12" fillId="0" borderId="12" xfId="2" applyFont="1" applyFill="1" applyBorder="1" applyAlignment="1">
      <alignment vertical="top"/>
    </xf>
    <xf numFmtId="3" fontId="20" fillId="0" borderId="7" xfId="2" applyNumberFormat="1" applyFont="1" applyFill="1" applyBorder="1" applyAlignment="1">
      <alignment vertical="top"/>
    </xf>
    <xf numFmtId="3" fontId="20" fillId="4" borderId="8" xfId="2" applyNumberFormat="1" applyFont="1" applyFill="1" applyBorder="1" applyAlignment="1">
      <alignment vertical="top"/>
    </xf>
    <xf numFmtId="0" fontId="12" fillId="4" borderId="9" xfId="2" applyFont="1" applyFill="1" applyBorder="1" applyAlignment="1">
      <alignment vertical="top"/>
    </xf>
    <xf numFmtId="168" fontId="20" fillId="4" borderId="8" xfId="2" applyNumberFormat="1" applyFont="1" applyFill="1" applyBorder="1" applyAlignment="1">
      <alignment vertical="top"/>
    </xf>
    <xf numFmtId="168" fontId="20" fillId="4" borderId="10" xfId="2" applyNumberFormat="1" applyFont="1" applyFill="1" applyBorder="1" applyAlignment="1">
      <alignment vertical="top"/>
    </xf>
    <xf numFmtId="168" fontId="20" fillId="3" borderId="13" xfId="2" applyNumberFormat="1" applyFont="1" applyFill="1" applyBorder="1" applyAlignment="1">
      <alignment vertical="top"/>
    </xf>
    <xf numFmtId="168" fontId="12" fillId="3" borderId="3" xfId="2" applyNumberFormat="1" applyFont="1" applyFill="1" applyBorder="1" applyAlignment="1">
      <alignment vertical="top"/>
    </xf>
    <xf numFmtId="168" fontId="12" fillId="0" borderId="3" xfId="2" applyNumberFormat="1" applyFont="1" applyFill="1" applyBorder="1" applyAlignment="1">
      <alignment vertical="top"/>
    </xf>
    <xf numFmtId="168" fontId="12" fillId="3" borderId="14" xfId="2" applyNumberFormat="1" applyFont="1" applyFill="1" applyBorder="1" applyAlignment="1">
      <alignment vertical="top"/>
    </xf>
    <xf numFmtId="168" fontId="20" fillId="3" borderId="15" xfId="2" applyNumberFormat="1" applyFont="1" applyFill="1" applyBorder="1" applyAlignment="1">
      <alignment vertical="top"/>
    </xf>
    <xf numFmtId="0" fontId="21" fillId="0" borderId="10" xfId="2" applyNumberFormat="1" applyFont="1" applyFill="1" applyBorder="1" applyAlignment="1" applyProtection="1">
      <alignment horizontal="center" vertical="center" wrapText="1"/>
    </xf>
    <xf numFmtId="0" fontId="21" fillId="0" borderId="11" xfId="2" applyNumberFormat="1" applyFont="1" applyFill="1" applyBorder="1" applyAlignment="1" applyProtection="1">
      <alignment horizontal="center" vertical="center" wrapText="1"/>
    </xf>
    <xf numFmtId="0" fontId="21" fillId="0" borderId="12" xfId="2" applyNumberFormat="1" applyFont="1" applyFill="1" applyBorder="1" applyAlignment="1" applyProtection="1">
      <alignment horizontal="center" vertical="center" wrapText="1"/>
    </xf>
    <xf numFmtId="0" fontId="21" fillId="0" borderId="16" xfId="2" applyNumberFormat="1" applyFont="1" applyFill="1" applyBorder="1" applyAlignment="1" applyProtection="1">
      <alignment horizontal="center" vertical="center" wrapText="1"/>
    </xf>
    <xf numFmtId="0" fontId="22" fillId="0" borderId="0" xfId="0" applyFont="1"/>
    <xf numFmtId="168" fontId="20" fillId="0" borderId="17" xfId="2" applyNumberFormat="1" applyFont="1" applyFill="1" applyBorder="1" applyAlignment="1">
      <alignment vertical="top"/>
    </xf>
    <xf numFmtId="16" fontId="3" fillId="0" borderId="1" xfId="2" applyNumberFormat="1" applyFont="1" applyFill="1" applyBorder="1" applyAlignment="1">
      <alignment horizontal="center" vertical="top" wrapText="1"/>
    </xf>
    <xf numFmtId="168" fontId="1" fillId="0" borderId="0" xfId="2" applyNumberFormat="1" applyFill="1"/>
    <xf numFmtId="167" fontId="12" fillId="3" borderId="1" xfId="0" applyNumberFormat="1" applyFont="1" applyFill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0" fontId="1" fillId="5" borderId="0" xfId="2" applyFill="1"/>
    <xf numFmtId="168" fontId="4" fillId="0" borderId="1" xfId="2" applyNumberFormat="1" applyFont="1" applyFill="1" applyBorder="1" applyAlignment="1">
      <alignment vertical="top"/>
    </xf>
    <xf numFmtId="168" fontId="4" fillId="0" borderId="1" xfId="2" applyNumberFormat="1" applyFont="1" applyFill="1" applyBorder="1" applyAlignment="1"/>
    <xf numFmtId="168" fontId="1" fillId="0" borderId="1" xfId="2" applyNumberFormat="1" applyFont="1" applyFill="1" applyBorder="1"/>
    <xf numFmtId="168" fontId="1" fillId="0" borderId="1" xfId="2" applyNumberFormat="1" applyFont="1" applyFill="1" applyBorder="1" applyAlignment="1">
      <alignment vertical="top"/>
    </xf>
    <xf numFmtId="0" fontId="1" fillId="0" borderId="1" xfId="2" applyFill="1" applyBorder="1"/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top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Border="1" applyAlignment="1" applyProtection="1">
      <alignment horizontal="center" vertical="top" wrapText="1"/>
    </xf>
    <xf numFmtId="0" fontId="13" fillId="0" borderId="18" xfId="0" applyFont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165" fontId="16" fillId="3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165" fontId="15" fillId="0" borderId="4" xfId="0" applyNumberFormat="1" applyFont="1" applyFill="1" applyBorder="1" applyAlignment="1">
      <alignment horizontal="center" vertical="center"/>
    </xf>
    <xf numFmtId="0" fontId="19" fillId="0" borderId="1" xfId="1" applyFont="1" applyFill="1" applyBorder="1" applyAlignment="1" applyProtection="1">
      <alignment horizontal="left" vertical="center" wrapText="1"/>
    </xf>
    <xf numFmtId="0" fontId="18" fillId="2" borderId="4" xfId="1" applyFont="1" applyFill="1" applyBorder="1" applyAlignment="1" applyProtection="1">
      <alignment horizontal="left" vertical="center" wrapText="1"/>
    </xf>
    <xf numFmtId="0" fontId="18" fillId="2" borderId="5" xfId="1" applyFont="1" applyFill="1" applyBorder="1" applyAlignment="1" applyProtection="1">
      <alignment horizontal="left" vertical="center" wrapText="1"/>
    </xf>
    <xf numFmtId="0" fontId="18" fillId="2" borderId="7" xfId="1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left" vertical="top" wrapText="1"/>
    </xf>
    <xf numFmtId="0" fontId="21" fillId="0" borderId="19" xfId="2" applyFont="1" applyFill="1" applyBorder="1" applyAlignment="1">
      <alignment horizontal="center" vertical="center" wrapText="1"/>
    </xf>
    <xf numFmtId="0" fontId="21" fillId="0" borderId="20" xfId="2" applyFont="1" applyFill="1" applyBorder="1" applyAlignment="1">
      <alignment horizontal="center" vertical="center" wrapText="1"/>
    </xf>
    <xf numFmtId="0" fontId="21" fillId="0" borderId="21" xfId="2" applyFont="1" applyFill="1" applyBorder="1" applyAlignment="1">
      <alignment horizontal="center" vertical="center" wrapText="1"/>
    </xf>
    <xf numFmtId="0" fontId="21" fillId="0" borderId="19" xfId="2" applyNumberFormat="1" applyFont="1" applyFill="1" applyBorder="1" applyAlignment="1" applyProtection="1">
      <alignment horizontal="center" vertical="center" wrapText="1"/>
    </xf>
    <xf numFmtId="0" fontId="21" fillId="0" borderId="20" xfId="2" applyNumberFormat="1" applyFont="1" applyFill="1" applyBorder="1" applyAlignment="1" applyProtection="1">
      <alignment horizontal="center" vertical="center" wrapText="1"/>
    </xf>
    <xf numFmtId="0" fontId="21" fillId="0" borderId="21" xfId="2" applyNumberFormat="1" applyFont="1" applyFill="1" applyBorder="1" applyAlignment="1" applyProtection="1">
      <alignment horizontal="center" vertical="center" wrapText="1"/>
    </xf>
    <xf numFmtId="0" fontId="21" fillId="0" borderId="22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4" fillId="0" borderId="1" xfId="2" applyNumberFormat="1" applyFont="1" applyFill="1" applyBorder="1" applyAlignment="1"/>
  </cellXfs>
  <cellStyles count="5">
    <cellStyle name="Обычный" xfId="0" builtinId="0"/>
    <cellStyle name="Обычный 2 3" xfId="4"/>
    <cellStyle name="Обычный_FORM3.1" xfId="1"/>
    <cellStyle name="Обычный_methodics230802-pril1-3" xfId="2"/>
    <cellStyle name="Обычный_Книга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'АНАЛИЗ!!!!'!$D$17</c:f>
              <c:strCache>
                <c:ptCount val="1"/>
                <c:pt idx="0">
                  <c:v>%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4.7191054243219614E-2"/>
                  <c:y val="-0.34025935750073677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Нагрузочные 59%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C5-4A7C-974A-A894BE604339}"/>
                </c:ext>
              </c:extLst>
            </c:dLbl>
            <c:dLbl>
              <c:idx val="1"/>
              <c:layout>
                <c:manualLayout>
                  <c:x val="-6.3853127734033274E-2"/>
                  <c:y val="-8.4634789738920867E-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Погр учета 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C5-4A7C-974A-A894BE604339}"/>
                </c:ext>
              </c:extLst>
            </c:dLbl>
            <c:dLbl>
              <c:idx val="2"/>
              <c:layout>
                <c:manualLayout>
                  <c:x val="9.5521653543307102E-3"/>
                  <c:y val="-0.14169023003096071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ХХ тр-ра 35%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C5-4A7C-974A-A894BE604339}"/>
                </c:ext>
              </c:extLst>
            </c:dLbl>
            <c:dLbl>
              <c:idx val="3"/>
              <c:layout>
                <c:manualLayout>
                  <c:x val="1.3001749781277343E-2"/>
                  <c:y val="-5.4065154526062684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Прочие 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C5-4A7C-974A-A894BE6043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'АНАЛИЗ!!!!'!$B$18:$B$21</c:f>
              <c:strCache>
                <c:ptCount val="4"/>
                <c:pt idx="0">
                  <c:v>Нагрузочные 59%</c:v>
                </c:pt>
                <c:pt idx="1">
                  <c:v>Погр учета</c:v>
                </c:pt>
                <c:pt idx="2">
                  <c:v>ХХ тр-ра</c:v>
                </c:pt>
                <c:pt idx="3">
                  <c:v>Прочие</c:v>
                </c:pt>
              </c:strCache>
            </c:strRef>
          </c:cat>
          <c:val>
            <c:numRef>
              <c:f>'АНАЛИЗ!!!!'!$D$18:$D$21</c:f>
              <c:numCache>
                <c:formatCode>General</c:formatCode>
                <c:ptCount val="4"/>
                <c:pt idx="0">
                  <c:v>59</c:v>
                </c:pt>
                <c:pt idx="1">
                  <c:v>2</c:v>
                </c:pt>
                <c:pt idx="2">
                  <c:v>35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0C5-4A7C-974A-A894BE604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933450</xdr:colOff>
      <xdr:row>1</xdr:row>
      <xdr:rowOff>9525</xdr:rowOff>
    </xdr:from>
    <xdr:to>
      <xdr:col>16</xdr:col>
      <xdr:colOff>438150</xdr:colOff>
      <xdr:row>7</xdr:row>
      <xdr:rowOff>114300</xdr:rowOff>
    </xdr:to>
    <xdr:graphicFrame macro="">
      <xdr:nvGraphicFramePr>
        <xdr:cNvPr id="106262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8;&#1077;&#1093;%20%20&#1090;&#1072;&#1073;&#1083;&#1080;&#1094;&#1099;%20&#1048;&#1085;&#1090;&#1077;&#1075;&#1088;&#1072;&#1094;&#1080;&#1103;%202019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."/>
      <sheetName val="1.3. (суб)"/>
      <sheetName val="1.4."/>
      <sheetName val="1.4. (по границе БП)"/>
      <sheetName val="1.4. (суб)"/>
      <sheetName val="1.4. (суб) (по границе БП)"/>
      <sheetName val="1.5."/>
      <sheetName val="1.5. (по границе БП)"/>
      <sheetName val="1.5. (суб)"/>
      <sheetName val="1.6."/>
      <sheetName val="1.6. (суб)"/>
      <sheetName val="1.30."/>
      <sheetName val="2.1"/>
      <sheetName val="2.2."/>
      <sheetName val="АНАЛИЗ!!!!"/>
      <sheetName val="потребл.по площ."/>
      <sheetName val="Лист1"/>
      <sheetName val="крупные потребители"/>
      <sheetName val="Лист2"/>
    </sheetNames>
    <sheetDataSet>
      <sheetData sheetId="0"/>
      <sheetData sheetId="1"/>
      <sheetData sheetId="2">
        <row r="20">
          <cell r="O20">
            <v>11.577999999999999</v>
          </cell>
          <cell r="Q20">
            <v>2.65</v>
          </cell>
          <cell r="R20">
            <v>1.4039999999999999</v>
          </cell>
        </row>
      </sheetData>
      <sheetData sheetId="3"/>
      <sheetData sheetId="4"/>
      <sheetData sheetId="5"/>
      <sheetData sheetId="6"/>
      <sheetData sheetId="7">
        <row r="25">
          <cell r="Q25">
            <v>25.580700752253836</v>
          </cell>
        </row>
      </sheetData>
      <sheetData sheetId="8"/>
      <sheetData sheetId="9">
        <row r="36">
          <cell r="L36">
            <v>3.4746635926450544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M36"/>
  <sheetViews>
    <sheetView view="pageBreakPreview" zoomScaleNormal="115" zoomScaleSheetLayoutView="100" workbookViewId="0">
      <selection activeCell="B29" sqref="B29"/>
    </sheetView>
  </sheetViews>
  <sheetFormatPr defaultRowHeight="12.75" x14ac:dyDescent="0.2"/>
  <cols>
    <col min="1" max="1" width="6.1640625" style="2" customWidth="1"/>
    <col min="2" max="2" width="47.6640625" style="14" customWidth="1"/>
    <col min="3" max="3" width="10.6640625" style="14" customWidth="1"/>
    <col min="4" max="4" width="9.33203125" style="2"/>
    <col min="5" max="5" width="10.1640625" style="2" bestFit="1" customWidth="1"/>
    <col min="6" max="7" width="9.33203125" style="2"/>
    <col min="8" max="8" width="8.1640625" style="2" customWidth="1"/>
    <col min="9" max="16384" width="9.33203125" style="2"/>
  </cols>
  <sheetData>
    <row r="1" spans="1:13" x14ac:dyDescent="0.2">
      <c r="A1" s="1"/>
      <c r="B1" s="4"/>
      <c r="C1" s="4"/>
      <c r="D1" s="11"/>
      <c r="E1" s="12"/>
      <c r="G1" s="11"/>
      <c r="H1" s="5"/>
      <c r="K1" s="12"/>
    </row>
    <row r="2" spans="1:13" ht="75" customHeight="1" x14ac:dyDescent="0.2">
      <c r="A2" s="126" t="s">
        <v>123</v>
      </c>
      <c r="B2" s="126"/>
      <c r="C2" s="126"/>
      <c r="D2" s="126"/>
      <c r="E2" s="126"/>
      <c r="F2" s="126"/>
      <c r="G2" s="126"/>
      <c r="H2" s="126"/>
      <c r="I2" s="33"/>
      <c r="J2" s="33"/>
      <c r="K2" s="33"/>
    </row>
    <row r="3" spans="1:13" x14ac:dyDescent="0.2">
      <c r="A3" s="7" t="s">
        <v>0</v>
      </c>
      <c r="B3" s="8"/>
      <c r="C3" s="8"/>
      <c r="D3" s="11"/>
      <c r="E3" s="12"/>
      <c r="F3" s="12"/>
      <c r="G3" s="9"/>
      <c r="H3" s="11"/>
      <c r="I3" s="11"/>
      <c r="J3" s="12"/>
      <c r="K3" s="12"/>
      <c r="M3" s="11"/>
    </row>
    <row r="4" spans="1:13" ht="12.75" customHeight="1" x14ac:dyDescent="0.2">
      <c r="A4" s="124" t="s">
        <v>16</v>
      </c>
      <c r="B4" s="125" t="s">
        <v>5</v>
      </c>
      <c r="C4" s="119"/>
      <c r="D4" s="123" t="s">
        <v>122</v>
      </c>
      <c r="E4" s="123"/>
      <c r="F4" s="123"/>
      <c r="G4" s="123"/>
      <c r="H4" s="123"/>
    </row>
    <row r="5" spans="1:13" x14ac:dyDescent="0.2">
      <c r="A5" s="124"/>
      <c r="B5" s="125"/>
      <c r="C5" s="119"/>
      <c r="D5" s="120" t="s">
        <v>11</v>
      </c>
      <c r="E5" s="120" t="s">
        <v>27</v>
      </c>
      <c r="F5" s="120" t="s">
        <v>21</v>
      </c>
      <c r="G5" s="120" t="s">
        <v>22</v>
      </c>
      <c r="H5" s="120" t="s">
        <v>28</v>
      </c>
    </row>
    <row r="6" spans="1:13" x14ac:dyDescent="0.2">
      <c r="A6" s="20">
        <v>1</v>
      </c>
      <c r="B6" s="10">
        <v>2</v>
      </c>
      <c r="C6" s="10"/>
      <c r="D6" s="19">
        <v>13</v>
      </c>
      <c r="E6" s="19">
        <v>14</v>
      </c>
      <c r="F6" s="20">
        <v>15</v>
      </c>
      <c r="G6" s="10">
        <v>16</v>
      </c>
      <c r="H6" s="19">
        <v>17</v>
      </c>
    </row>
    <row r="7" spans="1:13" x14ac:dyDescent="0.2">
      <c r="A7" s="26" t="s">
        <v>6</v>
      </c>
      <c r="B7" s="27" t="s">
        <v>17</v>
      </c>
      <c r="C7" s="72" t="s">
        <v>15</v>
      </c>
      <c r="D7" s="114">
        <v>50.878253233787774</v>
      </c>
      <c r="E7" s="114">
        <v>50.878199428478048</v>
      </c>
      <c r="F7" s="114"/>
      <c r="G7" s="114">
        <v>15.434780528117507</v>
      </c>
      <c r="H7" s="114">
        <v>3.7184135926450543</v>
      </c>
    </row>
    <row r="8" spans="1:13" x14ac:dyDescent="0.2">
      <c r="A8" s="28" t="s">
        <v>12</v>
      </c>
      <c r="B8" s="29" t="s">
        <v>19</v>
      </c>
      <c r="C8" s="72" t="s">
        <v>15</v>
      </c>
      <c r="D8" s="117">
        <v>0</v>
      </c>
      <c r="E8" s="117">
        <v>0</v>
      </c>
      <c r="F8" s="117"/>
      <c r="G8" s="114">
        <v>15.434780528117507</v>
      </c>
      <c r="H8" s="114">
        <v>3.7184135926450543</v>
      </c>
    </row>
    <row r="9" spans="1:13" x14ac:dyDescent="0.2">
      <c r="A9" s="28"/>
      <c r="B9" s="24" t="s">
        <v>20</v>
      </c>
      <c r="C9" s="72" t="s">
        <v>15</v>
      </c>
      <c r="D9" s="117"/>
      <c r="E9" s="117"/>
      <c r="F9" s="117"/>
      <c r="G9" s="117"/>
      <c r="H9" s="117"/>
    </row>
    <row r="10" spans="1:13" x14ac:dyDescent="0.2">
      <c r="A10" s="28"/>
      <c r="B10" s="29" t="s">
        <v>27</v>
      </c>
      <c r="C10" s="72" t="s">
        <v>15</v>
      </c>
      <c r="D10" s="114"/>
      <c r="E10" s="117"/>
      <c r="F10" s="117"/>
      <c r="G10" s="117">
        <v>15.434780528117507</v>
      </c>
      <c r="H10" s="117"/>
    </row>
    <row r="11" spans="1:13" x14ac:dyDescent="0.2">
      <c r="A11" s="28"/>
      <c r="B11" s="29" t="s">
        <v>21</v>
      </c>
      <c r="C11" s="72" t="s">
        <v>15</v>
      </c>
      <c r="D11" s="114"/>
      <c r="E11" s="117"/>
      <c r="F11" s="117"/>
      <c r="G11" s="117"/>
      <c r="H11" s="117"/>
    </row>
    <row r="12" spans="1:13" x14ac:dyDescent="0.2">
      <c r="A12" s="28"/>
      <c r="B12" s="29" t="s">
        <v>31</v>
      </c>
      <c r="C12" s="72" t="s">
        <v>15</v>
      </c>
      <c r="D12" s="114"/>
      <c r="E12" s="117"/>
      <c r="F12" s="117"/>
      <c r="G12" s="117"/>
      <c r="H12" s="117">
        <v>3.7184135926450543</v>
      </c>
    </row>
    <row r="13" spans="1:13" x14ac:dyDescent="0.2">
      <c r="A13" s="21" t="s">
        <v>13</v>
      </c>
      <c r="B13" s="22" t="s">
        <v>92</v>
      </c>
      <c r="C13" s="72" t="s">
        <v>15</v>
      </c>
      <c r="D13" s="114"/>
      <c r="E13" s="117"/>
      <c r="F13" s="117"/>
      <c r="G13" s="117"/>
      <c r="H13" s="117"/>
    </row>
    <row r="14" spans="1:13" x14ac:dyDescent="0.2">
      <c r="A14" s="21" t="s">
        <v>14</v>
      </c>
      <c r="B14" s="22" t="s">
        <v>93</v>
      </c>
      <c r="C14" s="72" t="s">
        <v>15</v>
      </c>
      <c r="D14" s="114">
        <v>50.878199428478048</v>
      </c>
      <c r="E14" s="114">
        <v>50.878199428478048</v>
      </c>
      <c r="F14" s="117"/>
      <c r="G14" s="117"/>
      <c r="H14" s="117"/>
    </row>
    <row r="15" spans="1:13" s="113" customFormat="1" hidden="1" x14ac:dyDescent="0.2">
      <c r="A15" s="23"/>
      <c r="B15" s="24" t="s">
        <v>4</v>
      </c>
      <c r="C15" s="72" t="s">
        <v>15</v>
      </c>
      <c r="D15" s="114"/>
      <c r="E15" s="117"/>
      <c r="F15" s="117"/>
      <c r="G15" s="117"/>
      <c r="H15" s="117"/>
      <c r="I15" s="2"/>
      <c r="J15" s="2"/>
      <c r="K15" s="2"/>
      <c r="L15" s="2"/>
      <c r="M15" s="2"/>
    </row>
    <row r="16" spans="1:13" s="113" customFormat="1" hidden="1" x14ac:dyDescent="0.2">
      <c r="A16" s="23"/>
      <c r="B16" s="24" t="s">
        <v>37</v>
      </c>
      <c r="C16" s="72" t="s">
        <v>15</v>
      </c>
      <c r="D16" s="114"/>
      <c r="E16" s="117"/>
      <c r="F16" s="117"/>
      <c r="G16" s="117"/>
      <c r="H16" s="117"/>
      <c r="I16" s="2"/>
      <c r="J16" s="2"/>
      <c r="K16" s="2"/>
      <c r="L16" s="2"/>
      <c r="M16" s="2"/>
    </row>
    <row r="17" spans="1:13" s="113" customFormat="1" hidden="1" x14ac:dyDescent="0.2">
      <c r="A17" s="23"/>
      <c r="B17" s="24" t="s">
        <v>38</v>
      </c>
      <c r="C17" s="72" t="s">
        <v>15</v>
      </c>
      <c r="D17" s="114"/>
      <c r="E17" s="117"/>
      <c r="F17" s="117"/>
      <c r="G17" s="117"/>
      <c r="H17" s="117"/>
      <c r="I17" s="2"/>
      <c r="J17" s="2"/>
      <c r="K17" s="2"/>
      <c r="L17" s="2"/>
      <c r="M17" s="2"/>
    </row>
    <row r="18" spans="1:13" s="113" customFormat="1" hidden="1" x14ac:dyDescent="0.2">
      <c r="A18" s="23"/>
      <c r="B18" s="24" t="s">
        <v>39</v>
      </c>
      <c r="C18" s="72" t="s">
        <v>15</v>
      </c>
      <c r="D18" s="114"/>
      <c r="E18" s="117"/>
      <c r="F18" s="117"/>
      <c r="G18" s="117"/>
      <c r="H18" s="117"/>
      <c r="I18" s="2"/>
      <c r="J18" s="2"/>
      <c r="K18" s="2"/>
      <c r="L18" s="2"/>
      <c r="M18" s="2"/>
    </row>
    <row r="19" spans="1:13" s="113" customFormat="1" ht="16.5" hidden="1" customHeight="1" x14ac:dyDescent="0.2">
      <c r="A19" s="21" t="s">
        <v>18</v>
      </c>
      <c r="B19" s="22" t="s">
        <v>40</v>
      </c>
      <c r="C19" s="72" t="s">
        <v>15</v>
      </c>
      <c r="D19" s="114"/>
      <c r="E19" s="117"/>
      <c r="F19" s="117"/>
      <c r="G19" s="117"/>
      <c r="H19" s="117"/>
      <c r="I19" s="2"/>
      <c r="J19" s="2"/>
      <c r="K19" s="2"/>
      <c r="L19" s="2"/>
      <c r="M19" s="2"/>
    </row>
    <row r="20" spans="1:13" x14ac:dyDescent="0.2">
      <c r="A20" s="26" t="s">
        <v>7</v>
      </c>
      <c r="B20" s="27" t="s">
        <v>29</v>
      </c>
      <c r="C20" s="72" t="s">
        <v>15</v>
      </c>
      <c r="D20" s="115">
        <v>2.713888888888889</v>
      </c>
      <c r="E20" s="116">
        <v>2.0100694444444445</v>
      </c>
      <c r="F20" s="116"/>
      <c r="G20" s="116">
        <v>0.46006944444444442</v>
      </c>
      <c r="H20" s="116">
        <v>0.24374999999999999</v>
      </c>
    </row>
    <row r="21" spans="1:13" x14ac:dyDescent="0.2">
      <c r="A21" s="28"/>
      <c r="B21" s="29" t="s">
        <v>3</v>
      </c>
      <c r="C21" s="72" t="s">
        <v>26</v>
      </c>
      <c r="D21" s="152">
        <v>5.334084243062458</v>
      </c>
      <c r="E21" s="152">
        <v>3.950747996241684</v>
      </c>
      <c r="F21" s="152"/>
      <c r="G21" s="152">
        <v>2.9807320136903592</v>
      </c>
      <c r="H21" s="152">
        <v>6.5552148497448615</v>
      </c>
    </row>
    <row r="22" spans="1:13" ht="25.5" x14ac:dyDescent="0.2">
      <c r="A22" s="26" t="s">
        <v>8</v>
      </c>
      <c r="B22" s="71" t="s">
        <v>23</v>
      </c>
      <c r="C22" s="72" t="s">
        <v>15</v>
      </c>
      <c r="D22" s="3"/>
      <c r="E22" s="18"/>
      <c r="F22" s="18"/>
      <c r="G22" s="18"/>
      <c r="H22" s="18"/>
    </row>
    <row r="23" spans="1:13" x14ac:dyDescent="0.2">
      <c r="A23" s="26" t="s">
        <v>9</v>
      </c>
      <c r="B23" s="27" t="s">
        <v>24</v>
      </c>
      <c r="C23" s="72" t="s">
        <v>15</v>
      </c>
      <c r="D23" s="115">
        <v>48.16431053958916</v>
      </c>
      <c r="E23" s="115">
        <v>48.868129984033601</v>
      </c>
      <c r="F23" s="115"/>
      <c r="G23" s="116">
        <v>14.974711083673062</v>
      </c>
      <c r="H23" s="116">
        <v>3.4746635926450544</v>
      </c>
    </row>
    <row r="24" spans="1:13" ht="38.25" x14ac:dyDescent="0.2">
      <c r="A24" s="28" t="s">
        <v>1</v>
      </c>
      <c r="B24" s="29" t="s">
        <v>42</v>
      </c>
      <c r="C24" s="72" t="s">
        <v>15</v>
      </c>
      <c r="D24" s="115">
        <v>7.3029999999999999</v>
      </c>
      <c r="E24" s="116">
        <v>7.3029999999999999</v>
      </c>
      <c r="F24" s="116"/>
      <c r="G24" s="116">
        <v>0</v>
      </c>
      <c r="H24" s="116">
        <v>0</v>
      </c>
    </row>
    <row r="25" spans="1:13" ht="25.5" x14ac:dyDescent="0.2">
      <c r="A25" s="23" t="s">
        <v>2</v>
      </c>
      <c r="B25" s="29" t="s">
        <v>43</v>
      </c>
      <c r="C25" s="72" t="s">
        <v>15</v>
      </c>
      <c r="D25" s="115">
        <v>29.055364344898891</v>
      </c>
      <c r="E25" s="115">
        <v>14.461953703703704</v>
      </c>
      <c r="F25" s="116"/>
      <c r="G25" s="116">
        <v>11.118747048550132</v>
      </c>
      <c r="H25" s="116">
        <v>3.4746635926450544</v>
      </c>
    </row>
    <row r="26" spans="1:13" x14ac:dyDescent="0.2">
      <c r="A26" s="23"/>
      <c r="B26" s="24" t="s">
        <v>30</v>
      </c>
      <c r="C26" s="72" t="s">
        <v>15</v>
      </c>
      <c r="D26" s="114"/>
      <c r="E26" s="117"/>
      <c r="F26" s="117"/>
      <c r="G26" s="117"/>
      <c r="H26" s="117"/>
    </row>
    <row r="27" spans="1:13" ht="18.75" customHeight="1" x14ac:dyDescent="0.2">
      <c r="A27" s="23"/>
      <c r="B27" s="24" t="s">
        <v>86</v>
      </c>
      <c r="C27" s="72" t="s">
        <v>15</v>
      </c>
      <c r="D27" s="114"/>
      <c r="E27" s="117"/>
      <c r="F27" s="117"/>
      <c r="G27" s="117"/>
      <c r="H27" s="117"/>
    </row>
    <row r="28" spans="1:13" x14ac:dyDescent="0.2">
      <c r="A28" s="77" t="s">
        <v>105</v>
      </c>
      <c r="B28" s="24" t="s">
        <v>88</v>
      </c>
      <c r="C28" s="72" t="s">
        <v>15</v>
      </c>
      <c r="D28" s="114">
        <v>11.805999999999999</v>
      </c>
      <c r="E28" s="117">
        <v>11.668395752212389</v>
      </c>
      <c r="F28" s="117"/>
      <c r="G28" s="117">
        <v>0.13755044247787609</v>
      </c>
      <c r="H28" s="117"/>
    </row>
    <row r="29" spans="1:13" x14ac:dyDescent="0.2">
      <c r="A29" s="23"/>
      <c r="B29" s="24" t="s">
        <v>89</v>
      </c>
      <c r="C29" s="72" t="s">
        <v>15</v>
      </c>
      <c r="D29" s="114"/>
      <c r="E29" s="117"/>
      <c r="F29" s="117"/>
      <c r="G29" s="117"/>
      <c r="H29" s="117"/>
    </row>
    <row r="30" spans="1:13" x14ac:dyDescent="0.2">
      <c r="A30" s="23"/>
      <c r="B30" s="24" t="s">
        <v>121</v>
      </c>
      <c r="C30" s="72" t="s">
        <v>15</v>
      </c>
      <c r="D30" s="114">
        <v>0.13755044247787609</v>
      </c>
      <c r="E30" s="117"/>
      <c r="F30" s="117"/>
      <c r="G30" s="117">
        <v>0.13755044247787609</v>
      </c>
      <c r="H30" s="117"/>
    </row>
    <row r="31" spans="1:13" x14ac:dyDescent="0.2">
      <c r="A31" s="107" t="s">
        <v>106</v>
      </c>
      <c r="B31" s="25" t="s">
        <v>91</v>
      </c>
      <c r="C31" s="72" t="s">
        <v>15</v>
      </c>
      <c r="D31" s="114">
        <v>11.668449557522123</v>
      </c>
      <c r="E31" s="117">
        <v>11.668395752212389</v>
      </c>
      <c r="F31" s="117"/>
      <c r="G31" s="117"/>
      <c r="H31" s="117"/>
    </row>
    <row r="32" spans="1:13" x14ac:dyDescent="0.2">
      <c r="A32" s="23"/>
      <c r="B32" s="25"/>
      <c r="C32" s="72"/>
      <c r="D32" s="114"/>
      <c r="E32" s="117"/>
      <c r="F32" s="117"/>
      <c r="G32" s="117"/>
      <c r="H32" s="117"/>
    </row>
    <row r="33" spans="1:13" x14ac:dyDescent="0.2">
      <c r="A33" s="21" t="s">
        <v>10</v>
      </c>
      <c r="B33" s="22" t="s">
        <v>41</v>
      </c>
      <c r="C33" s="72" t="s">
        <v>15</v>
      </c>
      <c r="D33" s="114"/>
      <c r="E33" s="117">
        <v>15.434780528117509</v>
      </c>
      <c r="F33" s="117"/>
      <c r="G33" s="117">
        <v>3.7184135926450543</v>
      </c>
      <c r="H33" s="117">
        <v>0</v>
      </c>
    </row>
    <row r="34" spans="1:13" ht="15" hidden="1" customHeight="1" x14ac:dyDescent="0.2">
      <c r="B34" s="15" t="s">
        <v>36</v>
      </c>
      <c r="C34" s="15"/>
      <c r="D34" s="16">
        <f>D23-D24-D25-D30-D31</f>
        <v>-5.3805309727650297E-5</v>
      </c>
      <c r="E34" s="16">
        <f>E23-E24-E25-G10-E31</f>
        <v>0</v>
      </c>
      <c r="F34" s="16"/>
      <c r="G34" s="16">
        <f>G23-G24-G25-H12-G30</f>
        <v>0</v>
      </c>
      <c r="H34" s="16">
        <f>H23-H24-H25</f>
        <v>0</v>
      </c>
    </row>
    <row r="35" spans="1:13" ht="42" customHeight="1" x14ac:dyDescent="0.2">
      <c r="B35" s="15"/>
      <c r="C35" s="15"/>
      <c r="D35" s="17"/>
      <c r="E35" s="16"/>
      <c r="F35" s="16"/>
      <c r="G35" s="16"/>
      <c r="H35" s="16"/>
      <c r="I35" s="17"/>
      <c r="J35" s="16"/>
      <c r="K35" s="16"/>
      <c r="L35" s="16"/>
      <c r="M35" s="16"/>
    </row>
    <row r="36" spans="1:13" x14ac:dyDescent="0.2">
      <c r="B36" s="13"/>
      <c r="C36" s="13"/>
      <c r="D36" s="6"/>
      <c r="E36" s="6"/>
      <c r="F36" s="6"/>
      <c r="G36" s="6"/>
      <c r="I36" s="6"/>
      <c r="J36" s="6"/>
      <c r="K36" s="6"/>
      <c r="L36" s="6"/>
    </row>
  </sheetData>
  <mergeCells count="4">
    <mergeCell ref="D4:H4"/>
    <mergeCell ref="A4:A5"/>
    <mergeCell ref="B4:B5"/>
    <mergeCell ref="A2:H2"/>
  </mergeCells>
  <phoneticPr fontId="0" type="noConversion"/>
  <printOptions horizontalCentered="1"/>
  <pageMargins left="0.39370078740157483" right="0.47" top="0.39370078740157483" bottom="0" header="0" footer="0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37"/>
  <sheetViews>
    <sheetView view="pageBreakPreview" zoomScaleNormal="115" zoomScaleSheetLayoutView="100" workbookViewId="0">
      <selection activeCell="D31" sqref="D31"/>
    </sheetView>
  </sheetViews>
  <sheetFormatPr defaultRowHeight="12.75" x14ac:dyDescent="0.2"/>
  <cols>
    <col min="1" max="1" width="6.1640625" style="2" customWidth="1"/>
    <col min="2" max="2" width="47.6640625" style="14" customWidth="1"/>
    <col min="3" max="3" width="10.6640625" style="14" customWidth="1"/>
    <col min="4" max="7" width="9.33203125" style="2"/>
    <col min="8" max="8" width="8.1640625" style="2" customWidth="1"/>
    <col min="9" max="16384" width="9.33203125" style="2"/>
  </cols>
  <sheetData>
    <row r="1" spans="1:13" x14ac:dyDescent="0.2">
      <c r="A1" s="1"/>
      <c r="B1" s="4"/>
      <c r="C1" s="4"/>
      <c r="D1" s="11"/>
      <c r="E1" s="12"/>
      <c r="G1" s="11"/>
      <c r="H1" s="5"/>
      <c r="K1" s="12"/>
    </row>
    <row r="2" spans="1:13" ht="70.5" customHeight="1" x14ac:dyDescent="0.2">
      <c r="A2" s="126" t="s">
        <v>124</v>
      </c>
      <c r="B2" s="126"/>
      <c r="C2" s="126"/>
      <c r="D2" s="126"/>
      <c r="E2" s="126"/>
      <c r="F2" s="126"/>
      <c r="G2" s="126"/>
      <c r="H2" s="126"/>
      <c r="I2" s="33"/>
      <c r="J2" s="33"/>
      <c r="K2" s="33"/>
    </row>
    <row r="3" spans="1:13" x14ac:dyDescent="0.2">
      <c r="A3" s="7" t="s">
        <v>0</v>
      </c>
      <c r="B3" s="8"/>
      <c r="C3" s="8"/>
      <c r="D3" s="11"/>
      <c r="E3" s="12"/>
      <c r="F3" s="12"/>
      <c r="G3" s="9"/>
      <c r="H3" s="11"/>
      <c r="I3" s="11"/>
      <c r="J3" s="12"/>
      <c r="K3" s="12"/>
      <c r="M3" s="11"/>
    </row>
    <row r="4" spans="1:13" ht="12.75" customHeight="1" x14ac:dyDescent="0.2">
      <c r="A4" s="124" t="s">
        <v>16</v>
      </c>
      <c r="B4" s="125" t="s">
        <v>5</v>
      </c>
      <c r="C4" s="119"/>
      <c r="D4" s="123" t="s">
        <v>122</v>
      </c>
      <c r="E4" s="123"/>
      <c r="F4" s="123"/>
      <c r="G4" s="123"/>
      <c r="H4" s="123"/>
    </row>
    <row r="5" spans="1:13" x14ac:dyDescent="0.2">
      <c r="A5" s="124"/>
      <c r="B5" s="125"/>
      <c r="C5" s="119"/>
      <c r="D5" s="120" t="s">
        <v>11</v>
      </c>
      <c r="E5" s="120" t="s">
        <v>27</v>
      </c>
      <c r="F5" s="120" t="s">
        <v>21</v>
      </c>
      <c r="G5" s="120" t="s">
        <v>22</v>
      </c>
      <c r="H5" s="120" t="s">
        <v>28</v>
      </c>
    </row>
    <row r="6" spans="1:13" x14ac:dyDescent="0.2">
      <c r="A6" s="20">
        <v>1</v>
      </c>
      <c r="B6" s="10">
        <v>2</v>
      </c>
      <c r="C6" s="10"/>
      <c r="D6" s="19">
        <v>13</v>
      </c>
      <c r="E6" s="19">
        <v>14</v>
      </c>
      <c r="F6" s="20">
        <v>15</v>
      </c>
      <c r="G6" s="10">
        <v>16</v>
      </c>
      <c r="H6" s="19">
        <v>17</v>
      </c>
    </row>
    <row r="7" spans="1:13" x14ac:dyDescent="0.2">
      <c r="A7" s="26" t="s">
        <v>6</v>
      </c>
      <c r="B7" s="27" t="s">
        <v>17</v>
      </c>
      <c r="C7" s="72" t="s">
        <v>15</v>
      </c>
      <c r="D7" s="114">
        <v>50.931036203305972</v>
      </c>
      <c r="E7" s="114">
        <v>50.793485760828091</v>
      </c>
      <c r="F7" s="114"/>
      <c r="G7" s="114">
        <v>29.772886468792695</v>
      </c>
      <c r="H7" s="114">
        <v>3.7231591678662932</v>
      </c>
    </row>
    <row r="8" spans="1:13" x14ac:dyDescent="0.2">
      <c r="A8" s="28" t="s">
        <v>12</v>
      </c>
      <c r="B8" s="29" t="s">
        <v>19</v>
      </c>
      <c r="C8" s="72" t="s">
        <v>15</v>
      </c>
      <c r="D8" s="117">
        <v>0</v>
      </c>
      <c r="E8" s="117">
        <v>0</v>
      </c>
      <c r="F8" s="117"/>
      <c r="G8" s="114">
        <v>29.772886468792695</v>
      </c>
      <c r="H8" s="114">
        <v>3.7231591678662932</v>
      </c>
    </row>
    <row r="9" spans="1:13" x14ac:dyDescent="0.2">
      <c r="A9" s="28"/>
      <c r="B9" s="24" t="s">
        <v>20</v>
      </c>
      <c r="C9" s="72" t="s">
        <v>15</v>
      </c>
      <c r="D9" s="117"/>
      <c r="E9" s="117"/>
      <c r="F9" s="117"/>
      <c r="G9" s="117"/>
      <c r="H9" s="117"/>
    </row>
    <row r="10" spans="1:13" x14ac:dyDescent="0.2">
      <c r="A10" s="28"/>
      <c r="B10" s="29" t="s">
        <v>27</v>
      </c>
      <c r="C10" s="72" t="s">
        <v>15</v>
      </c>
      <c r="D10" s="114"/>
      <c r="E10" s="117"/>
      <c r="F10" s="117"/>
      <c r="G10" s="117">
        <v>29.772886468792695</v>
      </c>
      <c r="H10" s="117"/>
    </row>
    <row r="11" spans="1:13" x14ac:dyDescent="0.2">
      <c r="A11" s="28"/>
      <c r="B11" s="29" t="s">
        <v>21</v>
      </c>
      <c r="C11" s="72" t="s">
        <v>15</v>
      </c>
      <c r="D11" s="114"/>
      <c r="E11" s="117"/>
      <c r="F11" s="117"/>
      <c r="G11" s="117"/>
      <c r="H11" s="117"/>
    </row>
    <row r="12" spans="1:13" x14ac:dyDescent="0.2">
      <c r="A12" s="28"/>
      <c r="B12" s="29" t="s">
        <v>31</v>
      </c>
      <c r="C12" s="72" t="s">
        <v>15</v>
      </c>
      <c r="D12" s="114"/>
      <c r="E12" s="117"/>
      <c r="F12" s="117"/>
      <c r="G12" s="117"/>
      <c r="H12" s="114">
        <v>3.7231591678662932</v>
      </c>
    </row>
    <row r="13" spans="1:13" x14ac:dyDescent="0.2">
      <c r="A13" s="21" t="s">
        <v>13</v>
      </c>
      <c r="B13" s="22" t="s">
        <v>92</v>
      </c>
      <c r="C13" s="72" t="s">
        <v>15</v>
      </c>
      <c r="D13" s="114"/>
      <c r="E13" s="117"/>
      <c r="F13" s="117"/>
      <c r="G13" s="117"/>
      <c r="H13" s="117"/>
    </row>
    <row r="14" spans="1:13" x14ac:dyDescent="0.2">
      <c r="A14" s="21" t="s">
        <v>14</v>
      </c>
      <c r="B14" s="22" t="s">
        <v>93</v>
      </c>
      <c r="C14" s="72" t="s">
        <v>15</v>
      </c>
      <c r="D14" s="114">
        <v>50.793485760828091</v>
      </c>
      <c r="E14" s="114">
        <v>50.793485760828091</v>
      </c>
      <c r="F14" s="117"/>
      <c r="G14" s="117"/>
      <c r="H14" s="117"/>
    </row>
    <row r="15" spans="1:13" s="113" customFormat="1" hidden="1" x14ac:dyDescent="0.2">
      <c r="A15" s="23"/>
      <c r="B15" s="24" t="s">
        <v>4</v>
      </c>
      <c r="C15" s="72" t="s">
        <v>15</v>
      </c>
      <c r="D15" s="114"/>
      <c r="E15" s="117"/>
      <c r="F15" s="117"/>
      <c r="G15" s="117"/>
      <c r="H15" s="117"/>
    </row>
    <row r="16" spans="1:13" s="113" customFormat="1" hidden="1" x14ac:dyDescent="0.2">
      <c r="A16" s="23"/>
      <c r="B16" s="24" t="s">
        <v>37</v>
      </c>
      <c r="C16" s="72" t="s">
        <v>15</v>
      </c>
      <c r="D16" s="114"/>
      <c r="E16" s="117"/>
      <c r="F16" s="117"/>
      <c r="G16" s="117"/>
      <c r="H16" s="117"/>
    </row>
    <row r="17" spans="1:8" s="113" customFormat="1" hidden="1" x14ac:dyDescent="0.2">
      <c r="A17" s="23"/>
      <c r="B17" s="24" t="s">
        <v>38</v>
      </c>
      <c r="C17" s="72" t="s">
        <v>15</v>
      </c>
      <c r="D17" s="114"/>
      <c r="E17" s="117"/>
      <c r="F17" s="117"/>
      <c r="G17" s="117"/>
      <c r="H17" s="117"/>
    </row>
    <row r="18" spans="1:8" s="113" customFormat="1" hidden="1" x14ac:dyDescent="0.2">
      <c r="A18" s="23"/>
      <c r="B18" s="24" t="s">
        <v>39</v>
      </c>
      <c r="C18" s="72" t="s">
        <v>15</v>
      </c>
      <c r="D18" s="114"/>
      <c r="E18" s="117"/>
      <c r="F18" s="117"/>
      <c r="G18" s="117"/>
      <c r="H18" s="117"/>
    </row>
    <row r="19" spans="1:8" s="113" customFormat="1" ht="16.5" hidden="1" customHeight="1" x14ac:dyDescent="0.2">
      <c r="A19" s="21" t="s">
        <v>18</v>
      </c>
      <c r="B19" s="22" t="s">
        <v>40</v>
      </c>
      <c r="C19" s="72" t="s">
        <v>15</v>
      </c>
      <c r="D19" s="114"/>
      <c r="E19" s="117"/>
      <c r="F19" s="117"/>
      <c r="G19" s="117"/>
      <c r="H19" s="117"/>
    </row>
    <row r="20" spans="1:8" x14ac:dyDescent="0.2">
      <c r="A20" s="26" t="s">
        <v>7</v>
      </c>
      <c r="B20" s="27" t="s">
        <v>29</v>
      </c>
      <c r="C20" s="72" t="s">
        <v>15</v>
      </c>
      <c r="D20" s="115">
        <v>2.7667256637168141</v>
      </c>
      <c r="E20" s="116">
        <v>2.0492035398230088</v>
      </c>
      <c r="F20" s="116"/>
      <c r="G20" s="116">
        <v>0.46902654867256638</v>
      </c>
      <c r="H20" s="116">
        <v>0.24849557522123891</v>
      </c>
    </row>
    <row r="21" spans="1:8" x14ac:dyDescent="0.2">
      <c r="A21" s="28"/>
      <c r="B21" s="29" t="s">
        <v>3</v>
      </c>
      <c r="C21" s="72" t="s">
        <v>26</v>
      </c>
      <c r="D21" s="152">
        <v>4.2362286540968475</v>
      </c>
      <c r="E21" s="152">
        <v>4.6160320978648191</v>
      </c>
      <c r="F21" s="152"/>
      <c r="G21" s="152">
        <v>3.1428926058446196</v>
      </c>
      <c r="H21" s="152">
        <v>9.0140485193376829</v>
      </c>
    </row>
    <row r="22" spans="1:8" ht="25.5" x14ac:dyDescent="0.2">
      <c r="A22" s="26" t="s">
        <v>8</v>
      </c>
      <c r="B22" s="71" t="s">
        <v>23</v>
      </c>
      <c r="C22" s="72" t="s">
        <v>15</v>
      </c>
      <c r="D22" s="3"/>
      <c r="E22" s="18"/>
      <c r="F22" s="18"/>
      <c r="G22" s="18"/>
      <c r="H22" s="18"/>
    </row>
    <row r="23" spans="1:8" x14ac:dyDescent="0.2">
      <c r="A23" s="26" t="s">
        <v>9</v>
      </c>
      <c r="B23" s="27" t="s">
        <v>24</v>
      </c>
      <c r="C23" s="72" t="s">
        <v>15</v>
      </c>
      <c r="D23" s="115">
        <v>48.164310539589152</v>
      </c>
      <c r="E23" s="115">
        <v>48.744282221005079</v>
      </c>
      <c r="F23" s="115"/>
      <c r="G23" s="116">
        <v>29.303859920120129</v>
      </c>
      <c r="H23" s="116">
        <v>3.4746635926450544</v>
      </c>
    </row>
    <row r="24" spans="1:8" ht="38.25" x14ac:dyDescent="0.2">
      <c r="A24" s="28" t="s">
        <v>1</v>
      </c>
      <c r="B24" s="29" t="s">
        <v>42</v>
      </c>
      <c r="C24" s="72" t="s">
        <v>15</v>
      </c>
      <c r="D24" s="115">
        <v>7.3030000000000008</v>
      </c>
      <c r="E24" s="116">
        <v>7.3030000000000008</v>
      </c>
      <c r="F24" s="116"/>
      <c r="G24" s="116"/>
      <c r="H24" s="116"/>
    </row>
    <row r="25" spans="1:8" ht="25.5" x14ac:dyDescent="0.2">
      <c r="A25" s="23" t="s">
        <v>2</v>
      </c>
      <c r="B25" s="29" t="s">
        <v>43</v>
      </c>
      <c r="C25" s="72" t="s">
        <v>15</v>
      </c>
      <c r="D25" s="115">
        <v>29.055364344898891</v>
      </c>
      <c r="E25" s="116"/>
      <c r="F25" s="116"/>
      <c r="G25" s="116">
        <v>25.580700752253836</v>
      </c>
      <c r="H25" s="116">
        <v>3.4746635926450544</v>
      </c>
    </row>
    <row r="26" spans="1:8" x14ac:dyDescent="0.2">
      <c r="A26" s="23"/>
      <c r="B26" s="24" t="s">
        <v>30</v>
      </c>
      <c r="C26" s="72" t="s">
        <v>15</v>
      </c>
      <c r="D26" s="114"/>
      <c r="E26" s="117"/>
      <c r="F26" s="117"/>
      <c r="G26" s="117"/>
      <c r="H26" s="117"/>
    </row>
    <row r="27" spans="1:8" ht="18.75" customHeight="1" x14ac:dyDescent="0.2">
      <c r="A27" s="23"/>
      <c r="B27" s="24" t="s">
        <v>86</v>
      </c>
      <c r="C27" s="72" t="s">
        <v>15</v>
      </c>
      <c r="D27" s="114"/>
      <c r="E27" s="117"/>
      <c r="F27" s="117"/>
      <c r="G27" s="117"/>
      <c r="H27" s="117"/>
    </row>
    <row r="28" spans="1:8" x14ac:dyDescent="0.2">
      <c r="A28" s="77" t="s">
        <v>105</v>
      </c>
      <c r="B28" s="24" t="s">
        <v>88</v>
      </c>
      <c r="C28" s="72" t="s">
        <v>15</v>
      </c>
      <c r="D28" s="117">
        <v>11.805946194690264</v>
      </c>
      <c r="E28" s="117">
        <v>11.668395752212389</v>
      </c>
      <c r="F28" s="117"/>
      <c r="G28" s="117"/>
      <c r="H28" s="117"/>
    </row>
    <row r="29" spans="1:8" x14ac:dyDescent="0.2">
      <c r="A29" s="23"/>
      <c r="B29" s="24" t="s">
        <v>89</v>
      </c>
      <c r="C29" s="72" t="s">
        <v>15</v>
      </c>
      <c r="D29" s="117"/>
      <c r="E29" s="117"/>
      <c r="F29" s="117"/>
      <c r="G29" s="117"/>
      <c r="H29" s="117"/>
    </row>
    <row r="30" spans="1:8" x14ac:dyDescent="0.2">
      <c r="A30" s="23"/>
      <c r="B30" s="24" t="s">
        <v>121</v>
      </c>
      <c r="C30" s="72" t="s">
        <v>15</v>
      </c>
      <c r="D30" s="117">
        <v>0.13755044247787609</v>
      </c>
      <c r="E30" s="117"/>
      <c r="F30" s="117"/>
      <c r="G30" s="117">
        <v>0.13755044247787609</v>
      </c>
      <c r="H30" s="117"/>
    </row>
    <row r="31" spans="1:8" x14ac:dyDescent="0.2">
      <c r="A31" s="107" t="s">
        <v>106</v>
      </c>
      <c r="B31" s="25" t="s">
        <v>91</v>
      </c>
      <c r="C31" s="72" t="s">
        <v>15</v>
      </c>
      <c r="D31" s="117">
        <v>11.668395752212389</v>
      </c>
      <c r="E31" s="117">
        <v>11.668395752212389</v>
      </c>
      <c r="F31" s="117"/>
      <c r="G31" s="117"/>
      <c r="H31" s="117"/>
    </row>
    <row r="32" spans="1:8" x14ac:dyDescent="0.2">
      <c r="A32" s="23"/>
      <c r="B32" s="25"/>
      <c r="C32" s="72"/>
      <c r="D32" s="117"/>
      <c r="E32" s="117"/>
      <c r="F32" s="117"/>
      <c r="G32" s="117"/>
      <c r="H32" s="117"/>
    </row>
    <row r="33" spans="1:13" x14ac:dyDescent="0.2">
      <c r="A33" s="21" t="s">
        <v>10</v>
      </c>
      <c r="B33" s="22" t="s">
        <v>41</v>
      </c>
      <c r="C33" s="72" t="s">
        <v>15</v>
      </c>
      <c r="D33" s="117"/>
      <c r="E33" s="117">
        <v>29.772886468792692</v>
      </c>
      <c r="F33" s="117"/>
      <c r="G33" s="117">
        <v>3.5856087253884161</v>
      </c>
      <c r="H33" s="117">
        <v>0</v>
      </c>
    </row>
    <row r="34" spans="1:13" ht="15" hidden="1" customHeight="1" x14ac:dyDescent="0.2">
      <c r="B34" s="15" t="s">
        <v>36</v>
      </c>
      <c r="C34" s="15"/>
      <c r="D34" s="16">
        <f>D23-D24-D25-D28</f>
        <v>0</v>
      </c>
      <c r="E34" s="16">
        <f>E23-E24-E25-G10-E31</f>
        <v>0</v>
      </c>
      <c r="F34" s="16"/>
      <c r="G34" s="16">
        <f>G23-G24-G25-H12-G30-G31</f>
        <v>-0.13755044247787698</v>
      </c>
      <c r="H34" s="16">
        <f>H23-H24-H25</f>
        <v>0</v>
      </c>
    </row>
    <row r="35" spans="1:13" ht="33.75" customHeight="1" x14ac:dyDescent="0.2">
      <c r="B35" s="15"/>
      <c r="C35" s="15"/>
      <c r="D35" s="17"/>
      <c r="E35" s="16"/>
      <c r="F35" s="16"/>
      <c r="G35" s="16"/>
      <c r="H35" s="16"/>
      <c r="I35" s="17"/>
      <c r="J35" s="16"/>
      <c r="K35" s="16"/>
      <c r="L35" s="16"/>
      <c r="M35" s="16"/>
    </row>
    <row r="36" spans="1:13" x14ac:dyDescent="0.2">
      <c r="B36" s="13"/>
      <c r="C36" s="13"/>
      <c r="D36" s="6"/>
      <c r="E36" s="6"/>
      <c r="F36" s="6"/>
      <c r="G36" s="6"/>
      <c r="I36" s="6"/>
      <c r="J36" s="6"/>
      <c r="K36" s="6"/>
      <c r="L36" s="6"/>
    </row>
    <row r="37" spans="1:13" x14ac:dyDescent="0.2">
      <c r="G37" s="108"/>
      <c r="H37" s="108"/>
    </row>
  </sheetData>
  <mergeCells count="4">
    <mergeCell ref="A4:A5"/>
    <mergeCell ref="B4:B5"/>
    <mergeCell ref="A2:H2"/>
    <mergeCell ref="D4:H4"/>
  </mergeCells>
  <printOptions horizontalCentered="1"/>
  <pageMargins left="0.39370078740157483" right="0.47" top="0.39370078740157483" bottom="0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L36"/>
  <sheetViews>
    <sheetView view="pageBreakPreview" zoomScaleNormal="85" zoomScaleSheetLayoutView="100" workbookViewId="0">
      <selection activeCell="E28" sqref="E28"/>
    </sheetView>
  </sheetViews>
  <sheetFormatPr defaultRowHeight="12.75" x14ac:dyDescent="0.2"/>
  <cols>
    <col min="1" max="1" width="6.1640625" style="2" customWidth="1"/>
    <col min="2" max="2" width="47.6640625" style="14" customWidth="1"/>
    <col min="3" max="3" width="9.33203125" style="14" customWidth="1"/>
    <col min="4" max="7" width="9.33203125" style="2"/>
    <col min="8" max="8" width="8.5" style="2" customWidth="1"/>
    <col min="9" max="16384" width="9.33203125" style="2"/>
  </cols>
  <sheetData>
    <row r="1" spans="1:12" x14ac:dyDescent="0.2">
      <c r="A1" s="1"/>
      <c r="B1" s="4"/>
      <c r="C1" s="4"/>
      <c r="D1" s="11"/>
      <c r="E1" s="12"/>
      <c r="G1" s="11"/>
      <c r="H1" s="5"/>
      <c r="J1" s="12"/>
    </row>
    <row r="2" spans="1:12" ht="81" customHeight="1" x14ac:dyDescent="0.2">
      <c r="A2" s="126" t="s">
        <v>125</v>
      </c>
      <c r="B2" s="126"/>
      <c r="C2" s="126"/>
      <c r="D2" s="126"/>
      <c r="E2" s="126"/>
      <c r="F2" s="126"/>
      <c r="G2" s="126"/>
      <c r="H2" s="126"/>
      <c r="I2" s="33"/>
      <c r="J2" s="33"/>
    </row>
    <row r="3" spans="1:12" x14ac:dyDescent="0.2">
      <c r="A3" s="7" t="s">
        <v>0</v>
      </c>
      <c r="B3" s="8"/>
      <c r="C3" s="8"/>
      <c r="D3" s="11"/>
      <c r="E3" s="12"/>
      <c r="F3" s="12"/>
      <c r="G3" s="9"/>
      <c r="H3" s="11"/>
      <c r="I3" s="11"/>
      <c r="J3" s="12"/>
      <c r="L3" s="11"/>
    </row>
    <row r="4" spans="1:12" ht="12.75" customHeight="1" x14ac:dyDescent="0.2">
      <c r="A4" s="124" t="s">
        <v>16</v>
      </c>
      <c r="B4" s="125" t="s">
        <v>5</v>
      </c>
      <c r="C4" s="119"/>
      <c r="D4" s="123" t="s">
        <v>122</v>
      </c>
      <c r="E4" s="123"/>
      <c r="F4" s="123"/>
      <c r="G4" s="123"/>
      <c r="H4" s="123"/>
    </row>
    <row r="5" spans="1:12" x14ac:dyDescent="0.2">
      <c r="A5" s="124"/>
      <c r="B5" s="125"/>
      <c r="C5" s="119"/>
      <c r="D5" s="120" t="s">
        <v>11</v>
      </c>
      <c r="E5" s="120" t="s">
        <v>27</v>
      </c>
      <c r="F5" s="120" t="s">
        <v>21</v>
      </c>
      <c r="G5" s="120" t="s">
        <v>22</v>
      </c>
      <c r="H5" s="120" t="s">
        <v>28</v>
      </c>
    </row>
    <row r="6" spans="1:12" x14ac:dyDescent="0.2">
      <c r="A6" s="20">
        <v>1</v>
      </c>
      <c r="B6" s="10">
        <v>2</v>
      </c>
      <c r="C6" s="10"/>
      <c r="D6" s="19">
        <v>13</v>
      </c>
      <c r="E6" s="19">
        <v>14</v>
      </c>
      <c r="F6" s="20">
        <v>15</v>
      </c>
      <c r="G6" s="10">
        <v>16</v>
      </c>
      <c r="H6" s="19">
        <v>17</v>
      </c>
    </row>
    <row r="7" spans="1:12" x14ac:dyDescent="0.2">
      <c r="A7" s="26" t="s">
        <v>6</v>
      </c>
      <c r="B7" s="27" t="s">
        <v>17</v>
      </c>
      <c r="C7" s="72" t="s">
        <v>15</v>
      </c>
      <c r="D7" s="114">
        <v>43.575199428478044</v>
      </c>
      <c r="E7" s="114">
        <v>43.575199428478044</v>
      </c>
      <c r="F7" s="114"/>
      <c r="G7" s="117">
        <v>15.434780528117507</v>
      </c>
      <c r="H7" s="114">
        <v>3.7184135926450543</v>
      </c>
    </row>
    <row r="8" spans="1:12" x14ac:dyDescent="0.2">
      <c r="A8" s="28" t="s">
        <v>12</v>
      </c>
      <c r="B8" s="29" t="s">
        <v>19</v>
      </c>
      <c r="C8" s="72" t="s">
        <v>15</v>
      </c>
      <c r="D8" s="117">
        <v>0</v>
      </c>
      <c r="E8" s="117">
        <v>0</v>
      </c>
      <c r="F8" s="117"/>
      <c r="G8" s="114">
        <v>15.434780528117507</v>
      </c>
      <c r="H8" s="114">
        <v>3.7184135926450543</v>
      </c>
    </row>
    <row r="9" spans="1:12" x14ac:dyDescent="0.2">
      <c r="A9" s="28"/>
      <c r="B9" s="24" t="s">
        <v>20</v>
      </c>
      <c r="C9" s="72" t="s">
        <v>15</v>
      </c>
      <c r="D9" s="117"/>
      <c r="E9" s="117"/>
      <c r="F9" s="117"/>
      <c r="G9" s="117"/>
      <c r="H9" s="117"/>
    </row>
    <row r="10" spans="1:12" x14ac:dyDescent="0.2">
      <c r="A10" s="28"/>
      <c r="B10" s="29" t="s">
        <v>27</v>
      </c>
      <c r="C10" s="72" t="s">
        <v>15</v>
      </c>
      <c r="D10" s="114"/>
      <c r="E10" s="117"/>
      <c r="F10" s="117"/>
      <c r="G10" s="117">
        <v>15.434780528117507</v>
      </c>
      <c r="H10" s="117"/>
    </row>
    <row r="11" spans="1:12" x14ac:dyDescent="0.2">
      <c r="A11" s="28"/>
      <c r="B11" s="29" t="s">
        <v>21</v>
      </c>
      <c r="C11" s="72" t="s">
        <v>15</v>
      </c>
      <c r="D11" s="114"/>
      <c r="E11" s="117"/>
      <c r="F11" s="117"/>
      <c r="G11" s="117"/>
      <c r="H11" s="117"/>
    </row>
    <row r="12" spans="1:12" x14ac:dyDescent="0.2">
      <c r="A12" s="28"/>
      <c r="B12" s="29" t="s">
        <v>31</v>
      </c>
      <c r="C12" s="72" t="s">
        <v>15</v>
      </c>
      <c r="D12" s="114"/>
      <c r="E12" s="117"/>
      <c r="F12" s="117"/>
      <c r="G12" s="117"/>
      <c r="H12" s="117">
        <v>3.7184135926450543</v>
      </c>
    </row>
    <row r="13" spans="1:12" x14ac:dyDescent="0.2">
      <c r="A13" s="21" t="s">
        <v>13</v>
      </c>
      <c r="B13" s="22" t="s">
        <v>92</v>
      </c>
      <c r="C13" s="72" t="s">
        <v>15</v>
      </c>
      <c r="D13" s="114"/>
      <c r="E13" s="117"/>
      <c r="F13" s="117"/>
      <c r="G13" s="117"/>
      <c r="H13" s="117"/>
    </row>
    <row r="14" spans="1:12" x14ac:dyDescent="0.2">
      <c r="A14" s="21" t="s">
        <v>14</v>
      </c>
      <c r="B14" s="22" t="s">
        <v>93</v>
      </c>
      <c r="C14" s="72" t="s">
        <v>15</v>
      </c>
      <c r="D14" s="114">
        <v>43.575199428478044</v>
      </c>
      <c r="E14" s="114">
        <v>43.575199428478044</v>
      </c>
      <c r="F14" s="117"/>
      <c r="G14" s="117"/>
      <c r="H14" s="117"/>
    </row>
    <row r="15" spans="1:12" s="113" customFormat="1" hidden="1" x14ac:dyDescent="0.2">
      <c r="A15" s="23"/>
      <c r="B15" s="24" t="s">
        <v>4</v>
      </c>
      <c r="C15" s="72" t="s">
        <v>15</v>
      </c>
      <c r="D15" s="114"/>
      <c r="E15" s="117"/>
      <c r="F15" s="117"/>
      <c r="G15" s="117"/>
      <c r="H15" s="117"/>
    </row>
    <row r="16" spans="1:12" s="113" customFormat="1" hidden="1" x14ac:dyDescent="0.2">
      <c r="A16" s="23"/>
      <c r="B16" s="24" t="s">
        <v>37</v>
      </c>
      <c r="C16" s="72" t="s">
        <v>15</v>
      </c>
      <c r="D16" s="114"/>
      <c r="E16" s="117"/>
      <c r="F16" s="117"/>
      <c r="G16" s="117"/>
      <c r="H16" s="117"/>
    </row>
    <row r="17" spans="1:8" s="113" customFormat="1" hidden="1" x14ac:dyDescent="0.2">
      <c r="A17" s="23"/>
      <c r="B17" s="24" t="s">
        <v>38</v>
      </c>
      <c r="C17" s="72" t="s">
        <v>15</v>
      </c>
      <c r="D17" s="114"/>
      <c r="E17" s="117"/>
      <c r="F17" s="117"/>
      <c r="G17" s="117"/>
      <c r="H17" s="117"/>
    </row>
    <row r="18" spans="1:8" s="113" customFormat="1" hidden="1" x14ac:dyDescent="0.2">
      <c r="A18" s="23"/>
      <c r="B18" s="24" t="s">
        <v>39</v>
      </c>
      <c r="C18" s="72" t="s">
        <v>15</v>
      </c>
      <c r="D18" s="114"/>
      <c r="E18" s="117"/>
      <c r="F18" s="117"/>
      <c r="G18" s="117"/>
      <c r="H18" s="117"/>
    </row>
    <row r="19" spans="1:8" s="113" customFormat="1" ht="16.5" hidden="1" customHeight="1" x14ac:dyDescent="0.2">
      <c r="A19" s="21" t="s">
        <v>18</v>
      </c>
      <c r="B19" s="22" t="s">
        <v>40</v>
      </c>
      <c r="C19" s="72" t="s">
        <v>15</v>
      </c>
      <c r="D19" s="114"/>
      <c r="E19" s="117"/>
      <c r="F19" s="117"/>
      <c r="G19" s="117"/>
      <c r="H19" s="117"/>
    </row>
    <row r="20" spans="1:8" x14ac:dyDescent="0.2">
      <c r="A20" s="26" t="s">
        <v>7</v>
      </c>
      <c r="B20" s="27" t="s">
        <v>29</v>
      </c>
      <c r="C20" s="72" t="s">
        <v>15</v>
      </c>
      <c r="D20" s="115">
        <v>2.713888888888889</v>
      </c>
      <c r="E20" s="116">
        <v>2.0100694444444445</v>
      </c>
      <c r="F20" s="116"/>
      <c r="G20" s="116">
        <v>0.46006944444444442</v>
      </c>
      <c r="H20" s="116">
        <v>0.24374999999999999</v>
      </c>
    </row>
    <row r="21" spans="1:8" x14ac:dyDescent="0.2">
      <c r="A21" s="28"/>
      <c r="B21" s="29" t="s">
        <v>3</v>
      </c>
      <c r="C21" s="72" t="s">
        <v>26</v>
      </c>
      <c r="D21" s="152">
        <v>6.2280584471984302</v>
      </c>
      <c r="E21" s="152">
        <v>4.6128749169436682</v>
      </c>
      <c r="F21" s="152"/>
      <c r="G21" s="152">
        <v>2.9807320136903592</v>
      </c>
      <c r="H21" s="152">
        <v>6.5552148497448615</v>
      </c>
    </row>
    <row r="22" spans="1:8" ht="25.5" x14ac:dyDescent="0.2">
      <c r="A22" s="26" t="s">
        <v>8</v>
      </c>
      <c r="B22" s="71" t="s">
        <v>23</v>
      </c>
      <c r="C22" s="72" t="s">
        <v>15</v>
      </c>
      <c r="D22" s="3"/>
      <c r="E22" s="18"/>
      <c r="F22" s="18"/>
      <c r="G22" s="18"/>
      <c r="H22" s="18"/>
    </row>
    <row r="23" spans="1:8" x14ac:dyDescent="0.2">
      <c r="A23" s="26" t="s">
        <v>9</v>
      </c>
      <c r="B23" s="27" t="s">
        <v>24</v>
      </c>
      <c r="C23" s="72" t="s">
        <v>15</v>
      </c>
      <c r="D23" s="114">
        <v>40.861310539589155</v>
      </c>
      <c r="E23" s="114">
        <v>41.565129984033597</v>
      </c>
      <c r="F23" s="115"/>
      <c r="G23" s="116">
        <v>14.974711083673062</v>
      </c>
      <c r="H23" s="116">
        <v>3.4746635926450544</v>
      </c>
    </row>
    <row r="24" spans="1:8" ht="38.25" customHeight="1" x14ac:dyDescent="0.2">
      <c r="A24" s="28" t="s">
        <v>1</v>
      </c>
      <c r="B24" s="29" t="s">
        <v>42</v>
      </c>
      <c r="C24" s="72" t="s">
        <v>15</v>
      </c>
      <c r="D24" s="115"/>
      <c r="E24" s="116"/>
      <c r="F24" s="116"/>
      <c r="G24" s="116"/>
      <c r="H24" s="116"/>
    </row>
    <row r="25" spans="1:8" ht="30.75" customHeight="1" x14ac:dyDescent="0.2">
      <c r="A25" s="23" t="s">
        <v>2</v>
      </c>
      <c r="B25" s="29" t="s">
        <v>43</v>
      </c>
      <c r="C25" s="72" t="s">
        <v>15</v>
      </c>
      <c r="D25" s="115">
        <v>29.055364344898891</v>
      </c>
      <c r="E25" s="116">
        <v>14.461953703703704</v>
      </c>
      <c r="F25" s="116"/>
      <c r="G25" s="116">
        <v>11.118747048550132</v>
      </c>
      <c r="H25" s="116">
        <v>3.4746635926450544</v>
      </c>
    </row>
    <row r="26" spans="1:8" x14ac:dyDescent="0.2">
      <c r="A26" s="23"/>
      <c r="B26" s="24" t="s">
        <v>30</v>
      </c>
      <c r="C26" s="72" t="s">
        <v>15</v>
      </c>
      <c r="D26" s="114"/>
      <c r="E26" s="117"/>
      <c r="F26" s="117"/>
      <c r="G26" s="117"/>
      <c r="H26" s="117"/>
    </row>
    <row r="27" spans="1:8" ht="15.75" customHeight="1" x14ac:dyDescent="0.2">
      <c r="A27" s="23"/>
      <c r="B27" s="24" t="s">
        <v>86</v>
      </c>
      <c r="C27" s="72" t="s">
        <v>15</v>
      </c>
      <c r="D27" s="114">
        <v>0</v>
      </c>
      <c r="E27" s="117"/>
      <c r="F27" s="117"/>
      <c r="G27" s="117"/>
      <c r="H27" s="117"/>
    </row>
    <row r="28" spans="1:8" x14ac:dyDescent="0.2">
      <c r="A28" s="77" t="s">
        <v>105</v>
      </c>
      <c r="B28" s="24" t="s">
        <v>88</v>
      </c>
      <c r="C28" s="72" t="s">
        <v>15</v>
      </c>
      <c r="D28" s="114">
        <v>11.805946194690264</v>
      </c>
      <c r="E28" s="117">
        <v>11.668395752212389</v>
      </c>
      <c r="F28" s="117"/>
      <c r="G28" s="117">
        <v>0.13755044247787609</v>
      </c>
      <c r="H28" s="117"/>
    </row>
    <row r="29" spans="1:8" x14ac:dyDescent="0.2">
      <c r="A29" s="23"/>
      <c r="B29" s="24" t="s">
        <v>89</v>
      </c>
      <c r="C29" s="72" t="s">
        <v>15</v>
      </c>
      <c r="D29" s="114"/>
      <c r="E29" s="117"/>
      <c r="F29" s="117"/>
      <c r="G29" s="117"/>
      <c r="H29" s="117"/>
    </row>
    <row r="30" spans="1:8" x14ac:dyDescent="0.2">
      <c r="A30" s="23"/>
      <c r="B30" s="24" t="s">
        <v>121</v>
      </c>
      <c r="C30" s="72" t="s">
        <v>15</v>
      </c>
      <c r="D30" s="114">
        <v>0.13755044247787609</v>
      </c>
      <c r="E30" s="117"/>
      <c r="F30" s="117"/>
      <c r="G30" s="117">
        <v>0.13755044247787609</v>
      </c>
      <c r="H30" s="117"/>
    </row>
    <row r="31" spans="1:8" x14ac:dyDescent="0.2">
      <c r="A31" s="107" t="s">
        <v>106</v>
      </c>
      <c r="B31" s="25" t="s">
        <v>91</v>
      </c>
      <c r="C31" s="72" t="s">
        <v>15</v>
      </c>
      <c r="D31" s="114">
        <v>11.668395752212389</v>
      </c>
      <c r="E31" s="117">
        <v>11.668395752212389</v>
      </c>
      <c r="F31" s="117"/>
      <c r="G31" s="117"/>
      <c r="H31" s="117"/>
    </row>
    <row r="32" spans="1:8" x14ac:dyDescent="0.2">
      <c r="A32" s="23"/>
      <c r="B32" s="24"/>
      <c r="C32" s="72"/>
      <c r="D32" s="114"/>
      <c r="E32" s="117"/>
      <c r="F32" s="117"/>
      <c r="G32" s="117"/>
      <c r="H32" s="117"/>
    </row>
    <row r="33" spans="1:12" x14ac:dyDescent="0.2">
      <c r="A33" s="21" t="s">
        <v>10</v>
      </c>
      <c r="B33" s="22" t="s">
        <v>41</v>
      </c>
      <c r="C33" s="72" t="s">
        <v>15</v>
      </c>
      <c r="D33" s="114"/>
      <c r="E33" s="117">
        <v>15.434780528117502</v>
      </c>
      <c r="F33" s="117"/>
      <c r="G33" s="117">
        <v>3.7184135926450543</v>
      </c>
      <c r="H33" s="117">
        <v>0</v>
      </c>
    </row>
    <row r="34" spans="1:12" ht="15" hidden="1" customHeight="1" x14ac:dyDescent="0.2">
      <c r="B34" s="15" t="s">
        <v>36</v>
      </c>
      <c r="C34" s="15"/>
      <c r="D34" s="16">
        <f>D23-D24-D25-D28</f>
        <v>0</v>
      </c>
      <c r="E34" s="16">
        <f>E23-E24-E25-G10-E31</f>
        <v>0</v>
      </c>
      <c r="F34" s="16"/>
      <c r="G34" s="16">
        <f>G23-G24-G25-H12-G30</f>
        <v>0</v>
      </c>
      <c r="H34" s="16">
        <f>H23-H24-H25</f>
        <v>0</v>
      </c>
    </row>
    <row r="35" spans="1:12" ht="25.5" customHeight="1" x14ac:dyDescent="0.2">
      <c r="B35" s="15"/>
      <c r="C35" s="15"/>
      <c r="D35" s="17"/>
      <c r="E35" s="16"/>
      <c r="F35" s="16"/>
      <c r="G35" s="16"/>
      <c r="H35" s="16"/>
      <c r="I35" s="17"/>
      <c r="J35" s="16"/>
      <c r="K35" s="16"/>
      <c r="L35" s="16"/>
    </row>
    <row r="36" spans="1:12" x14ac:dyDescent="0.2">
      <c r="B36" s="32"/>
      <c r="C36" s="32"/>
      <c r="D36" s="31"/>
      <c r="E36" s="31"/>
      <c r="F36" s="31"/>
      <c r="G36" s="31"/>
      <c r="H36" s="30"/>
      <c r="I36" s="6"/>
      <c r="J36" s="6"/>
      <c r="K36" s="6"/>
    </row>
  </sheetData>
  <mergeCells count="4">
    <mergeCell ref="D4:H4"/>
    <mergeCell ref="A4:A5"/>
    <mergeCell ref="B4:B5"/>
    <mergeCell ref="A2:H2"/>
  </mergeCells>
  <phoneticPr fontId="0" type="noConversion"/>
  <printOptions horizontalCentered="1"/>
  <pageMargins left="0.39370078740157483" right="0.44" top="0.39370078740157483" bottom="0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1"/>
  <sheetViews>
    <sheetView view="pageBreakPreview" topLeftCell="A4" zoomScaleNormal="115" zoomScaleSheetLayoutView="100" workbookViewId="0">
      <selection activeCell="F10" sqref="F10"/>
    </sheetView>
  </sheetViews>
  <sheetFormatPr defaultRowHeight="12.75" x14ac:dyDescent="0.2"/>
  <cols>
    <col min="1" max="1" width="6.33203125" customWidth="1"/>
    <col min="2" max="2" width="43.83203125" customWidth="1"/>
    <col min="3" max="5" width="24" customWidth="1"/>
    <col min="6" max="6" width="54.6640625" customWidth="1"/>
    <col min="7" max="7" width="20" bestFit="1" customWidth="1"/>
    <col min="8" max="8" width="27.1640625" customWidth="1"/>
    <col min="9" max="9" width="18.83203125" customWidth="1"/>
    <col min="10" max="11" width="21" customWidth="1"/>
    <col min="12" max="12" width="19.33203125" bestFit="1" customWidth="1"/>
  </cols>
  <sheetData>
    <row r="1" spans="1:14" ht="55.5" customHeight="1" x14ac:dyDescent="0.3">
      <c r="B1" s="127" t="s">
        <v>46</v>
      </c>
      <c r="C1" s="127"/>
      <c r="D1" s="127"/>
      <c r="E1" s="127"/>
      <c r="F1" s="34"/>
      <c r="G1" s="34"/>
      <c r="H1" s="34"/>
      <c r="I1" s="34"/>
      <c r="J1" s="34"/>
      <c r="K1" s="34"/>
      <c r="L1" s="34"/>
      <c r="M1" s="34"/>
      <c r="N1" s="34"/>
    </row>
    <row r="2" spans="1:14" ht="20.25" x14ac:dyDescent="0.3">
      <c r="A2" s="37"/>
      <c r="B2" s="35" t="s">
        <v>47</v>
      </c>
      <c r="C2" s="35">
        <v>2012</v>
      </c>
      <c r="D2" s="35">
        <v>2013</v>
      </c>
      <c r="E2" s="35">
        <v>2014</v>
      </c>
      <c r="F2" s="34"/>
      <c r="G2" s="34"/>
      <c r="H2" s="34"/>
      <c r="I2" s="34"/>
      <c r="J2" s="34"/>
      <c r="K2" s="34"/>
      <c r="L2" s="34"/>
      <c r="M2" s="34"/>
      <c r="N2" s="34"/>
    </row>
    <row r="3" spans="1:14" ht="37.5" x14ac:dyDescent="0.3">
      <c r="A3" s="38">
        <v>1</v>
      </c>
      <c r="B3" s="36" t="s">
        <v>49</v>
      </c>
      <c r="C3" s="35">
        <v>74.616960000000006</v>
      </c>
      <c r="D3" s="35">
        <f>D4+D5</f>
        <v>100.366</v>
      </c>
      <c r="E3" s="66">
        <f>E5/0.947</f>
        <v>74.146744751847947</v>
      </c>
      <c r="F3" s="34"/>
      <c r="G3" s="34"/>
      <c r="H3" s="43"/>
      <c r="I3" s="34"/>
      <c r="J3" s="34"/>
      <c r="K3" s="34"/>
      <c r="L3" s="34"/>
      <c r="M3" s="34"/>
      <c r="N3" s="34"/>
    </row>
    <row r="4" spans="1:14" ht="33.75" customHeight="1" x14ac:dyDescent="0.3">
      <c r="A4" s="38">
        <v>2</v>
      </c>
      <c r="B4" s="36" t="s">
        <v>50</v>
      </c>
      <c r="C4" s="35">
        <f>C3-C5</f>
        <v>5.7767960000000045</v>
      </c>
      <c r="D4" s="40">
        <v>2.5099999999999998</v>
      </c>
      <c r="E4" s="67">
        <f>E3-E5</f>
        <v>3.9297774718479417</v>
      </c>
      <c r="F4" s="34"/>
      <c r="G4" s="34"/>
      <c r="H4" s="34"/>
      <c r="I4" s="34"/>
      <c r="J4" s="34"/>
      <c r="K4" s="34"/>
      <c r="L4" s="34"/>
      <c r="M4" s="34"/>
      <c r="N4" s="34"/>
    </row>
    <row r="5" spans="1:14" ht="37.5" x14ac:dyDescent="0.3">
      <c r="A5" s="38">
        <v>3</v>
      </c>
      <c r="B5" s="36" t="s">
        <v>51</v>
      </c>
      <c r="C5" s="35">
        <f>C6+C7</f>
        <v>68.840164000000001</v>
      </c>
      <c r="D5" s="35">
        <f>D6+D7</f>
        <v>97.855999999999995</v>
      </c>
      <c r="E5" s="65">
        <v>70.216967280000006</v>
      </c>
      <c r="F5" s="34"/>
      <c r="G5" s="34"/>
      <c r="H5" s="34"/>
      <c r="I5" s="34"/>
      <c r="J5" s="34"/>
      <c r="K5" s="34"/>
      <c r="L5" s="34"/>
      <c r="M5" s="34"/>
      <c r="N5" s="34"/>
    </row>
    <row r="6" spans="1:14" ht="37.5" x14ac:dyDescent="0.3">
      <c r="A6" s="39" t="s">
        <v>32</v>
      </c>
      <c r="B6" s="36" t="s">
        <v>52</v>
      </c>
      <c r="C6" s="35">
        <v>29.040818999999999</v>
      </c>
      <c r="D6" s="41">
        <v>36.5</v>
      </c>
      <c r="E6" s="41">
        <v>1.041455349</v>
      </c>
      <c r="F6" s="34"/>
      <c r="G6" s="34"/>
      <c r="H6" s="34"/>
      <c r="I6" s="44"/>
      <c r="J6" s="34"/>
      <c r="K6" s="34"/>
      <c r="L6" s="34"/>
      <c r="M6" s="34"/>
      <c r="N6" s="34"/>
    </row>
    <row r="7" spans="1:14" ht="39.75" customHeight="1" x14ac:dyDescent="0.3">
      <c r="A7" s="39" t="s">
        <v>33</v>
      </c>
      <c r="B7" s="36" t="s">
        <v>54</v>
      </c>
      <c r="C7" s="46">
        <v>39.799345000000002</v>
      </c>
      <c r="D7" s="46">
        <v>61.356000000000002</v>
      </c>
      <c r="E7" s="47">
        <f>E5-E6</f>
        <v>69.175511931000003</v>
      </c>
      <c r="F7" s="34"/>
      <c r="G7" s="64" t="e">
        <f>#REF!</f>
        <v>#REF!</v>
      </c>
      <c r="H7" s="64" t="e">
        <f>G7*0.02+G7</f>
        <v>#REF!</v>
      </c>
      <c r="I7" s="34"/>
      <c r="J7" s="34"/>
      <c r="K7" s="34"/>
      <c r="L7" s="34"/>
      <c r="M7" s="34"/>
      <c r="N7" s="34"/>
    </row>
    <row r="8" spans="1:14" ht="39.75" customHeight="1" x14ac:dyDescent="0.3">
      <c r="A8" s="39" t="s">
        <v>34</v>
      </c>
      <c r="B8" s="45" t="s">
        <v>27</v>
      </c>
      <c r="C8" s="35">
        <v>36.33813</v>
      </c>
      <c r="D8" s="41">
        <v>57.540959999999998</v>
      </c>
      <c r="E8" s="41">
        <f>E7-E9-E10</f>
        <v>61.569042679057048</v>
      </c>
      <c r="F8" s="34"/>
      <c r="G8" s="34"/>
      <c r="H8" s="34"/>
      <c r="I8" s="34"/>
      <c r="J8" s="34"/>
      <c r="K8" s="34"/>
      <c r="L8" s="34"/>
      <c r="M8" s="34"/>
      <c r="N8" s="34"/>
    </row>
    <row r="9" spans="1:14" ht="39.75" customHeight="1" x14ac:dyDescent="0.3">
      <c r="A9" s="39" t="s">
        <v>35</v>
      </c>
      <c r="B9" s="45" t="s">
        <v>44</v>
      </c>
      <c r="C9" s="35">
        <v>3.2967529999999998</v>
      </c>
      <c r="D9" s="41">
        <v>3.5524839999999998</v>
      </c>
      <c r="E9" s="41">
        <v>7.1585650519429596</v>
      </c>
      <c r="F9" s="34"/>
      <c r="G9" s="34"/>
      <c r="H9" s="34"/>
      <c r="I9" s="34"/>
      <c r="J9" s="34"/>
      <c r="K9" s="34"/>
      <c r="L9" s="34"/>
      <c r="M9" s="34"/>
      <c r="N9" s="34"/>
    </row>
    <row r="10" spans="1:14" ht="39.75" customHeight="1" x14ac:dyDescent="0.3">
      <c r="A10" s="39" t="s">
        <v>55</v>
      </c>
      <c r="B10" s="45" t="s">
        <v>28</v>
      </c>
      <c r="C10" s="35">
        <v>0.164462</v>
      </c>
      <c r="D10" s="41">
        <v>0.26295599999999997</v>
      </c>
      <c r="E10" s="41">
        <v>0.44790419999999997</v>
      </c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37.5" x14ac:dyDescent="0.3">
      <c r="A11" s="39" t="s">
        <v>48</v>
      </c>
      <c r="B11" s="36" t="s">
        <v>53</v>
      </c>
      <c r="C11" s="42">
        <f>C4*100/C3</f>
        <v>7.7419342733877174</v>
      </c>
      <c r="D11" s="42">
        <f>D4*100/D3</f>
        <v>2.500846900344738</v>
      </c>
      <c r="E11" s="42">
        <f>E4*100/E3</f>
        <v>5.3000000000000007</v>
      </c>
      <c r="F11" s="34"/>
      <c r="G11" s="34"/>
      <c r="H11" s="34"/>
      <c r="I11" s="34"/>
      <c r="J11" s="34"/>
      <c r="K11" s="34"/>
      <c r="L11" s="34"/>
      <c r="M11" s="34"/>
      <c r="N11" s="34"/>
    </row>
    <row r="12" spans="1:14" x14ac:dyDescent="0.2">
      <c r="A12" s="58"/>
      <c r="B12" s="58"/>
      <c r="C12" s="58"/>
      <c r="D12" s="58"/>
      <c r="E12" s="58"/>
    </row>
    <row r="13" spans="1:14" x14ac:dyDescent="0.2">
      <c r="A13" s="58"/>
      <c r="B13" s="58"/>
      <c r="C13" s="58"/>
      <c r="D13" s="58"/>
      <c r="E13" s="58"/>
    </row>
    <row r="16" spans="1:14" x14ac:dyDescent="0.2">
      <c r="F16" s="58"/>
      <c r="G16" s="58"/>
    </row>
    <row r="17" spans="2:7" x14ac:dyDescent="0.2">
      <c r="B17" s="69" t="s">
        <v>78</v>
      </c>
      <c r="C17" s="69" t="s">
        <v>79</v>
      </c>
      <c r="D17" s="69" t="s">
        <v>26</v>
      </c>
      <c r="F17" s="74"/>
      <c r="G17" s="58"/>
    </row>
    <row r="18" spans="2:7" x14ac:dyDescent="0.2">
      <c r="B18" s="68" t="s">
        <v>83</v>
      </c>
      <c r="C18" s="68">
        <v>2.41</v>
      </c>
      <c r="D18" s="68">
        <f>ROUND(C18*100/$C$22,0)</f>
        <v>59</v>
      </c>
      <c r="F18" s="75"/>
      <c r="G18" s="58"/>
    </row>
    <row r="19" spans="2:7" x14ac:dyDescent="0.2">
      <c r="B19" s="68" t="s">
        <v>80</v>
      </c>
      <c r="C19" s="68">
        <v>0.09</v>
      </c>
      <c r="D19" s="68">
        <f>ROUND(C19*100/$C$22,0)</f>
        <v>2</v>
      </c>
      <c r="F19" s="75"/>
      <c r="G19" s="58"/>
    </row>
    <row r="20" spans="2:7" x14ac:dyDescent="0.2">
      <c r="B20" s="68" t="s">
        <v>81</v>
      </c>
      <c r="C20" s="68">
        <v>1.43</v>
      </c>
      <c r="D20" s="68">
        <f>ROUND(C20*100/$C$22,0)</f>
        <v>35</v>
      </c>
      <c r="F20" s="75"/>
      <c r="G20" s="58"/>
    </row>
    <row r="21" spans="2:7" x14ac:dyDescent="0.2">
      <c r="B21" s="68" t="s">
        <v>82</v>
      </c>
      <c r="C21" s="68">
        <f>C22-C18-C19-C20</f>
        <v>0.15699999999999958</v>
      </c>
      <c r="D21" s="68">
        <f>ROUND(C21*100/$C$22,0)</f>
        <v>4</v>
      </c>
      <c r="F21" s="75"/>
      <c r="G21" s="58"/>
    </row>
    <row r="22" spans="2:7" x14ac:dyDescent="0.2">
      <c r="C22" s="70">
        <v>4.0869999999999997</v>
      </c>
      <c r="D22" s="68">
        <f>C22*100/$C$22</f>
        <v>100</v>
      </c>
      <c r="F22" s="75"/>
      <c r="G22" s="58"/>
    </row>
    <row r="23" spans="2:7" x14ac:dyDescent="0.2">
      <c r="F23" s="75"/>
      <c r="G23" s="58"/>
    </row>
    <row r="24" spans="2:7" x14ac:dyDescent="0.2">
      <c r="F24" s="75"/>
      <c r="G24" s="58"/>
    </row>
    <row r="25" spans="2:7" x14ac:dyDescent="0.2">
      <c r="F25" s="75"/>
      <c r="G25" s="58"/>
    </row>
    <row r="26" spans="2:7" x14ac:dyDescent="0.2">
      <c r="F26" s="76"/>
      <c r="G26" s="58"/>
    </row>
    <row r="27" spans="2:7" x14ac:dyDescent="0.2">
      <c r="F27" s="58"/>
      <c r="G27" s="58"/>
    </row>
    <row r="28" spans="2:7" x14ac:dyDescent="0.2">
      <c r="F28" s="58"/>
      <c r="G28" s="58"/>
    </row>
    <row r="29" spans="2:7" x14ac:dyDescent="0.2">
      <c r="F29" s="58"/>
      <c r="G29" s="58"/>
    </row>
    <row r="30" spans="2:7" x14ac:dyDescent="0.2">
      <c r="F30" s="58"/>
      <c r="G30" s="58"/>
    </row>
    <row r="31" spans="2:7" x14ac:dyDescent="0.2">
      <c r="F31" s="58"/>
      <c r="G31" s="58"/>
    </row>
  </sheetData>
  <mergeCells count="1">
    <mergeCell ref="B1:E1"/>
  </mergeCells>
  <pageMargins left="0.7" right="0.7" top="0.75" bottom="0.75" header="0.3" footer="0.3"/>
  <pageSetup paperSize="9" scale="80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60"/>
  <sheetViews>
    <sheetView view="pageBreakPreview" zoomScale="70" zoomScaleNormal="85" zoomScaleSheetLayoutView="70" workbookViewId="0">
      <pane xSplit="3" ySplit="3" topLeftCell="D4" activePane="bottomRight" state="frozen"/>
      <selection activeCell="F10" sqref="F10"/>
      <selection pane="topRight" activeCell="F10" sqref="F10"/>
      <selection pane="bottomLeft" activeCell="F10" sqref="F10"/>
      <selection pane="bottomRight" activeCell="F10" sqref="F10"/>
    </sheetView>
  </sheetViews>
  <sheetFormatPr defaultRowHeight="12.75" x14ac:dyDescent="0.2"/>
  <cols>
    <col min="1" max="1" width="8.5" customWidth="1"/>
    <col min="2" max="2" width="25" customWidth="1"/>
    <col min="3" max="3" width="23" customWidth="1"/>
    <col min="4" max="15" width="18.5" customWidth="1"/>
    <col min="16" max="16" width="28.1640625" customWidth="1"/>
    <col min="17" max="17" width="14.1640625" customWidth="1"/>
  </cols>
  <sheetData>
    <row r="1" spans="1:37" ht="16.5" x14ac:dyDescent="0.25">
      <c r="A1" s="136" t="s">
        <v>73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37" ht="49.5" customHeight="1" x14ac:dyDescent="0.2">
      <c r="A2" s="138" t="s">
        <v>25</v>
      </c>
      <c r="B2" s="139" t="s">
        <v>57</v>
      </c>
      <c r="C2" s="139" t="s">
        <v>58</v>
      </c>
      <c r="D2" s="130" t="s">
        <v>61</v>
      </c>
      <c r="E2" s="130" t="s">
        <v>63</v>
      </c>
      <c r="F2" s="130" t="s">
        <v>64</v>
      </c>
      <c r="G2" s="130" t="s">
        <v>65</v>
      </c>
      <c r="H2" s="130" t="s">
        <v>66</v>
      </c>
      <c r="I2" s="130" t="s">
        <v>67</v>
      </c>
      <c r="J2" s="130" t="s">
        <v>68</v>
      </c>
      <c r="K2" s="130" t="s">
        <v>69</v>
      </c>
      <c r="L2" s="130" t="s">
        <v>60</v>
      </c>
      <c r="M2" s="130" t="s">
        <v>70</v>
      </c>
      <c r="N2" s="130" t="s">
        <v>71</v>
      </c>
      <c r="O2" s="131" t="s">
        <v>62</v>
      </c>
      <c r="P2" s="129" t="s">
        <v>72</v>
      </c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58"/>
      <c r="AI2" s="58"/>
      <c r="AJ2" s="58"/>
      <c r="AK2" s="58"/>
    </row>
    <row r="3" spans="1:37" ht="12.75" customHeight="1" x14ac:dyDescent="0.2">
      <c r="A3" s="138"/>
      <c r="B3" s="139"/>
      <c r="C3" s="139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1"/>
      <c r="P3" s="129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58"/>
      <c r="AI3" s="58"/>
      <c r="AJ3" s="58"/>
      <c r="AK3" s="58"/>
    </row>
    <row r="4" spans="1:37" ht="20.25" customHeight="1" x14ac:dyDescent="0.3">
      <c r="A4" s="48"/>
      <c r="B4" s="52" t="s">
        <v>59</v>
      </c>
      <c r="C4" s="53">
        <v>110</v>
      </c>
      <c r="D4" s="59">
        <v>393636.89766135998</v>
      </c>
      <c r="E4" s="50">
        <v>601562.33622143988</v>
      </c>
      <c r="F4" s="49">
        <v>574154.14655584004</v>
      </c>
      <c r="G4" s="49">
        <v>256686.99626744009</v>
      </c>
      <c r="H4" s="49">
        <v>133267.41103735997</v>
      </c>
      <c r="I4" s="49">
        <v>573844.03103735996</v>
      </c>
      <c r="J4" s="49">
        <v>138496.35345055995</v>
      </c>
      <c r="K4" s="49">
        <v>197787.7890639999</v>
      </c>
      <c r="L4" s="50">
        <v>11051.899999999972</v>
      </c>
      <c r="M4" s="49">
        <v>193796.51272575982</v>
      </c>
      <c r="N4" s="49">
        <v>547548.85622144002</v>
      </c>
      <c r="O4" s="56">
        <v>858769.58628864004</v>
      </c>
      <c r="P4" s="62">
        <f>O4+N4+M4+L4+K4+J4+I4+H4+G4+F4+E4+D4</f>
        <v>4480602.8165312</v>
      </c>
      <c r="Q4" s="57" t="s">
        <v>27</v>
      </c>
      <c r="R4" s="57"/>
      <c r="S4">
        <f>P4/1000000</f>
        <v>4.4806028165312002</v>
      </c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8"/>
      <c r="AI4" s="58"/>
      <c r="AJ4" s="58"/>
      <c r="AK4" s="58"/>
    </row>
    <row r="5" spans="1:37" ht="20.25" customHeight="1" x14ac:dyDescent="0.3">
      <c r="A5" s="48"/>
      <c r="B5" s="52" t="s">
        <v>59</v>
      </c>
      <c r="C5" s="54">
        <v>10</v>
      </c>
      <c r="D5" s="59">
        <v>189911.87999999992</v>
      </c>
      <c r="E5" s="50">
        <v>382592.11</v>
      </c>
      <c r="F5" s="49">
        <v>351214.11</v>
      </c>
      <c r="G5" s="49">
        <v>193589.61999999997</v>
      </c>
      <c r="H5" s="49">
        <v>140526.23000000007</v>
      </c>
      <c r="I5" s="49">
        <v>11629.050000000039</v>
      </c>
      <c r="J5" s="49">
        <v>13301.989999999976</v>
      </c>
      <c r="K5" s="49">
        <v>35608.850000000079</v>
      </c>
      <c r="L5" s="50">
        <v>696375.09194296028</v>
      </c>
      <c r="M5" s="49">
        <v>5391.5099999999748</v>
      </c>
      <c r="N5" s="49">
        <v>4216.7199999999903</v>
      </c>
      <c r="O5" s="56">
        <v>7054.8900000000322</v>
      </c>
      <c r="P5" s="62">
        <f>O5+N5+M5+L5+K5+J5+I5+H5+G5+F5+E5+D5</f>
        <v>2031412.0519429604</v>
      </c>
      <c r="Q5" s="57" t="s">
        <v>44</v>
      </c>
      <c r="R5" s="57"/>
      <c r="S5">
        <f>P5/1000000</f>
        <v>2.0314120519429602</v>
      </c>
      <c r="T5">
        <f>G10</f>
        <v>1.8304</v>
      </c>
      <c r="U5">
        <f>T5+S5+'АНАЛИЗ!!!!'!C9</f>
        <v>7.1585650519429596</v>
      </c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8"/>
      <c r="AI5" s="58"/>
      <c r="AJ5" s="58"/>
      <c r="AK5" s="58"/>
    </row>
    <row r="6" spans="1:37" ht="20.25" customHeight="1" x14ac:dyDescent="0.3">
      <c r="A6" s="51"/>
      <c r="B6" s="52" t="s">
        <v>59</v>
      </c>
      <c r="C6" s="53">
        <v>0.4</v>
      </c>
      <c r="D6" s="59">
        <v>9698.7999999999738</v>
      </c>
      <c r="E6" s="50">
        <v>29756.800000000076</v>
      </c>
      <c r="F6" s="50">
        <v>25139.200000000012</v>
      </c>
      <c r="G6" s="50">
        <v>24600.799999999945</v>
      </c>
      <c r="H6" s="50">
        <v>17137.60000000002</v>
      </c>
      <c r="I6" s="50">
        <v>6837.9999999999927</v>
      </c>
      <c r="J6" s="50">
        <v>8450.7999999999811</v>
      </c>
      <c r="K6" s="50">
        <v>8179.1999999999825</v>
      </c>
      <c r="L6" s="50">
        <v>8858.8000000000284</v>
      </c>
      <c r="M6" s="50">
        <v>13872.000000000025</v>
      </c>
      <c r="N6" s="50">
        <v>16450.19999999999</v>
      </c>
      <c r="O6" s="60">
        <v>15965.999999999993</v>
      </c>
      <c r="P6" s="62">
        <f>O6+N6+M6+L6+K6+J6+I6+H6+G6+F6+E6+D6</f>
        <v>184948.2</v>
      </c>
      <c r="Q6" s="57" t="s">
        <v>28</v>
      </c>
      <c r="S6">
        <f>P6/1000000</f>
        <v>0.18494820000000001</v>
      </c>
    </row>
    <row r="7" spans="1:37" ht="18.75" x14ac:dyDescent="0.3">
      <c r="P7" s="63">
        <f>SUM(P4:P6)</f>
        <v>6696963.0684741605</v>
      </c>
      <c r="Q7">
        <v>7130</v>
      </c>
      <c r="R7">
        <f>P7/Q7</f>
        <v>939.26550749988223</v>
      </c>
    </row>
    <row r="8" spans="1:37" ht="16.5" x14ac:dyDescent="0.25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10" spans="1:37" ht="18.75" x14ac:dyDescent="0.3">
      <c r="A10" s="59"/>
      <c r="B10" s="61" t="s">
        <v>74</v>
      </c>
      <c r="C10" s="59" t="s">
        <v>75</v>
      </c>
      <c r="D10" s="59" t="s">
        <v>76</v>
      </c>
      <c r="E10" s="59"/>
      <c r="F10" s="59">
        <f>715*8*320</f>
        <v>1830400</v>
      </c>
      <c r="G10" s="59">
        <f>F10/1000000</f>
        <v>1.8304</v>
      </c>
      <c r="H10" s="59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37" ht="18.75" x14ac:dyDescent="0.3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37" ht="18.75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37" ht="18.75" x14ac:dyDescent="0.3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37" ht="18.75" x14ac:dyDescent="0.3">
      <c r="A14" s="73"/>
      <c r="B14" s="73"/>
      <c r="C14" s="73"/>
      <c r="D14" s="73">
        <v>11</v>
      </c>
      <c r="E14" s="73">
        <v>10</v>
      </c>
      <c r="F14" s="73">
        <v>9</v>
      </c>
      <c r="G14" s="73">
        <v>7.5</v>
      </c>
      <c r="H14" s="73">
        <v>6.5</v>
      </c>
      <c r="I14" s="73">
        <v>6</v>
      </c>
      <c r="J14" s="73">
        <v>5.9</v>
      </c>
      <c r="K14" s="73">
        <v>5.5</v>
      </c>
      <c r="L14" s="73">
        <v>6.6</v>
      </c>
      <c r="M14" s="73">
        <v>9</v>
      </c>
      <c r="N14" s="73">
        <v>11</v>
      </c>
      <c r="O14" s="73">
        <v>12</v>
      </c>
      <c r="P14" s="55">
        <f>SUM(D14:O14)</f>
        <v>100</v>
      </c>
      <c r="Q14" s="55"/>
      <c r="R14" s="55"/>
    </row>
    <row r="15" spans="1:37" ht="18" customHeight="1" x14ac:dyDescent="0.3">
      <c r="A15" s="133" t="s">
        <v>95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5"/>
      <c r="Q15" s="55"/>
      <c r="R15" s="55"/>
    </row>
    <row r="16" spans="1:37" ht="18.75" customHeight="1" x14ac:dyDescent="0.3">
      <c r="A16" s="132" t="s">
        <v>96</v>
      </c>
      <c r="B16" s="137"/>
      <c r="C16" s="137"/>
      <c r="D16" s="59">
        <f>$P$16*$D$14/100</f>
        <v>8.0351733660000004</v>
      </c>
      <c r="E16" s="59">
        <f>$P$16*E14/100</f>
        <v>7.3047030599999996</v>
      </c>
      <c r="F16" s="59">
        <f t="shared" ref="F16:M16" si="0">$P$16*F14/100</f>
        <v>6.5742327539999996</v>
      </c>
      <c r="G16" s="59">
        <f t="shared" si="0"/>
        <v>5.4785272950000001</v>
      </c>
      <c r="H16" s="59">
        <f t="shared" si="0"/>
        <v>4.7480569890000002</v>
      </c>
      <c r="I16" s="59">
        <f t="shared" si="0"/>
        <v>4.3828218359999997</v>
      </c>
      <c r="J16" s="59">
        <f t="shared" si="0"/>
        <v>4.3097748054</v>
      </c>
      <c r="K16" s="59">
        <f t="shared" si="0"/>
        <v>4.0175866830000002</v>
      </c>
      <c r="L16" s="59">
        <f t="shared" si="0"/>
        <v>4.8211040195999999</v>
      </c>
      <c r="M16" s="59">
        <f t="shared" si="0"/>
        <v>6.5742327539999996</v>
      </c>
      <c r="N16" s="59">
        <f>$P$16*N14/100</f>
        <v>8.0351733660000004</v>
      </c>
      <c r="O16" s="59">
        <f>$P$16*O14/100</f>
        <v>8.7656436719999995</v>
      </c>
      <c r="P16" s="61">
        <v>73.047030599999999</v>
      </c>
      <c r="Q16" s="55">
        <f>SUM(D16:O16)</f>
        <v>73.047030599999985</v>
      </c>
      <c r="R16" s="55"/>
    </row>
    <row r="17" spans="1:18" ht="18.75" customHeight="1" x14ac:dyDescent="0.3">
      <c r="A17" s="132" t="s">
        <v>97</v>
      </c>
      <c r="B17" s="132"/>
      <c r="C17" s="132"/>
      <c r="D17" s="59">
        <f>P17*$D$14/100</f>
        <v>0.42586499999999999</v>
      </c>
      <c r="E17" s="59">
        <f>$P$17*E14/100</f>
        <v>0.38715000000000005</v>
      </c>
      <c r="F17" s="59">
        <f>$P$17*F14/100</f>
        <v>0.34843499999999999</v>
      </c>
      <c r="G17" s="59">
        <f t="shared" ref="G17:O17" si="1">$P$17*G14/100</f>
        <v>0.29036250000000002</v>
      </c>
      <c r="H17" s="59">
        <f t="shared" si="1"/>
        <v>0.25164750000000002</v>
      </c>
      <c r="I17" s="59">
        <f t="shared" si="1"/>
        <v>0.23229</v>
      </c>
      <c r="J17" s="59">
        <f t="shared" si="1"/>
        <v>0.2284185</v>
      </c>
      <c r="K17" s="59">
        <f t="shared" si="1"/>
        <v>0.2129325</v>
      </c>
      <c r="L17" s="59">
        <f t="shared" si="1"/>
        <v>0.255519</v>
      </c>
      <c r="M17" s="59">
        <f t="shared" si="1"/>
        <v>0.34843499999999999</v>
      </c>
      <c r="N17" s="59">
        <f t="shared" si="1"/>
        <v>0.42586499999999999</v>
      </c>
      <c r="O17" s="59">
        <f t="shared" si="1"/>
        <v>0.46457999999999999</v>
      </c>
      <c r="P17" s="61">
        <v>3.8715000000000002</v>
      </c>
      <c r="Q17" s="55">
        <f t="shared" ref="Q17:Q27" si="2">SUM(D17:O17)</f>
        <v>3.8715000000000002</v>
      </c>
      <c r="R17" s="55"/>
    </row>
    <row r="18" spans="1:18" ht="18.75" customHeight="1" x14ac:dyDescent="0.3">
      <c r="A18" s="132"/>
      <c r="B18" s="132"/>
      <c r="C18" s="132"/>
      <c r="D18" s="59">
        <v>5.3</v>
      </c>
      <c r="E18" s="59">
        <v>5.29</v>
      </c>
      <c r="F18" s="59">
        <v>5.3</v>
      </c>
      <c r="G18" s="59">
        <v>5.33</v>
      </c>
      <c r="H18" s="59">
        <v>5.3</v>
      </c>
      <c r="I18" s="59">
        <v>5.3</v>
      </c>
      <c r="J18" s="59">
        <v>5.28</v>
      </c>
      <c r="K18" s="59">
        <v>5.27</v>
      </c>
      <c r="L18" s="59">
        <v>5.32</v>
      </c>
      <c r="M18" s="59">
        <v>5.28</v>
      </c>
      <c r="N18" s="59">
        <v>5.31</v>
      </c>
      <c r="O18" s="59">
        <v>5.32</v>
      </c>
      <c r="P18" s="61">
        <v>5.3</v>
      </c>
      <c r="Q18" s="55"/>
      <c r="R18" s="55"/>
    </row>
    <row r="19" spans="1:18" ht="18.75" customHeight="1" x14ac:dyDescent="0.3">
      <c r="A19" s="132"/>
      <c r="B19" s="132"/>
      <c r="C19" s="132"/>
      <c r="D19" s="59">
        <v>0.424864188398</v>
      </c>
      <c r="E19" s="59">
        <f>E18*E16/100</f>
        <v>0.38641879187400002</v>
      </c>
      <c r="F19" s="59">
        <f t="shared" ref="F19:O19" si="3">F18*F16/100</f>
        <v>0.34843433596199991</v>
      </c>
      <c r="G19" s="59">
        <f t="shared" si="3"/>
        <v>0.29200550482350002</v>
      </c>
      <c r="H19" s="59">
        <f t="shared" si="3"/>
        <v>0.25164702041699999</v>
      </c>
      <c r="I19" s="59">
        <f t="shared" si="3"/>
        <v>0.23228955730799999</v>
      </c>
      <c r="J19" s="59">
        <f t="shared" si="3"/>
        <v>0.22755610972512003</v>
      </c>
      <c r="K19" s="59">
        <f t="shared" si="3"/>
        <v>0.2117268181941</v>
      </c>
      <c r="L19" s="59">
        <f t="shared" si="3"/>
        <v>0.25648273384272002</v>
      </c>
      <c r="M19" s="59">
        <f t="shared" si="3"/>
        <v>0.34711948941119997</v>
      </c>
      <c r="N19" s="59">
        <f t="shared" si="3"/>
        <v>0.4266677057346</v>
      </c>
      <c r="O19" s="59">
        <f t="shared" si="3"/>
        <v>0.46633224335039997</v>
      </c>
      <c r="P19" s="109">
        <f>SUM(D19:O19)</f>
        <v>3.87154449904064</v>
      </c>
      <c r="Q19" s="55"/>
      <c r="R19" s="55"/>
    </row>
    <row r="20" spans="1:18" ht="18.75" customHeight="1" x14ac:dyDescent="0.3">
      <c r="A20" s="132" t="s">
        <v>98</v>
      </c>
      <c r="B20" s="132"/>
      <c r="C20" s="132"/>
      <c r="D20" s="59">
        <f>P20*$D$14/100</f>
        <v>0.11450999999999999</v>
      </c>
      <c r="E20" s="59">
        <f>$P$20*E14/100</f>
        <v>0.1041</v>
      </c>
      <c r="F20" s="59">
        <f>$P$20*F14/100</f>
        <v>9.3689999999999996E-2</v>
      </c>
      <c r="G20" s="59">
        <f t="shared" ref="G20:N20" si="4">$P$20*G14/100</f>
        <v>7.8074999999999992E-2</v>
      </c>
      <c r="H20" s="59">
        <f t="shared" si="4"/>
        <v>6.7665000000000003E-2</v>
      </c>
      <c r="I20" s="59">
        <f t="shared" si="4"/>
        <v>6.2459999999999995E-2</v>
      </c>
      <c r="J20" s="59">
        <f t="shared" si="4"/>
        <v>6.1418999999999994E-2</v>
      </c>
      <c r="K20" s="59">
        <f t="shared" si="4"/>
        <v>5.7254999999999993E-2</v>
      </c>
      <c r="L20" s="59">
        <f t="shared" si="4"/>
        <v>6.8705999999999989E-2</v>
      </c>
      <c r="M20" s="59">
        <f t="shared" si="4"/>
        <v>9.3689999999999996E-2</v>
      </c>
      <c r="N20" s="59">
        <f t="shared" si="4"/>
        <v>0.11450999999999999</v>
      </c>
      <c r="O20" s="59">
        <f>$P$20*O14/100</f>
        <v>0.12491999999999999</v>
      </c>
      <c r="P20" s="61">
        <v>1.0409999999999999</v>
      </c>
      <c r="Q20" s="55">
        <f t="shared" si="2"/>
        <v>1.0409999999999999</v>
      </c>
      <c r="R20" s="55"/>
    </row>
    <row r="21" spans="1:18" ht="18.75" customHeight="1" x14ac:dyDescent="0.3">
      <c r="A21" s="132" t="s">
        <v>99</v>
      </c>
      <c r="B21" s="132"/>
      <c r="C21" s="132"/>
      <c r="D21" s="59">
        <f>P21*$D$14/100</f>
        <v>7.6093600000000006</v>
      </c>
      <c r="E21" s="59">
        <f>$P$21*E14/100</f>
        <v>6.9176000000000002</v>
      </c>
      <c r="F21" s="59">
        <f t="shared" ref="F21:N21" si="5">$P$21*F14/100</f>
        <v>6.2258400000000007</v>
      </c>
      <c r="G21" s="59">
        <f t="shared" si="5"/>
        <v>5.1882000000000001</v>
      </c>
      <c r="H21" s="59">
        <f t="shared" si="5"/>
        <v>4.4964399999999998</v>
      </c>
      <c r="I21" s="59">
        <f t="shared" si="5"/>
        <v>4.1505600000000005</v>
      </c>
      <c r="J21" s="59">
        <f t="shared" si="5"/>
        <v>4.0813840000000008</v>
      </c>
      <c r="K21" s="59">
        <f>$P$21*K14/100</f>
        <v>3.8046800000000003</v>
      </c>
      <c r="L21" s="59">
        <f t="shared" si="5"/>
        <v>4.5656160000000003</v>
      </c>
      <c r="M21" s="59">
        <f t="shared" si="5"/>
        <v>6.2258400000000007</v>
      </c>
      <c r="N21" s="59">
        <f t="shared" si="5"/>
        <v>7.6093600000000006</v>
      </c>
      <c r="O21" s="59">
        <f>$P$21*O14/100</f>
        <v>8.3011200000000009</v>
      </c>
      <c r="P21" s="61">
        <v>69.176000000000002</v>
      </c>
      <c r="Q21" s="55">
        <f t="shared" si="2"/>
        <v>69.176000000000002</v>
      </c>
      <c r="R21" s="55"/>
    </row>
    <row r="22" spans="1:18" ht="18.75" customHeight="1" x14ac:dyDescent="0.3">
      <c r="A22" s="133" t="s">
        <v>100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5"/>
      <c r="Q22" s="55"/>
      <c r="R22" s="55"/>
    </row>
    <row r="23" spans="1:18" ht="18.75" customHeight="1" x14ac:dyDescent="0.3">
      <c r="A23" s="132" t="s">
        <v>96</v>
      </c>
      <c r="B23" s="132"/>
      <c r="C23" s="132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1">
        <v>19.451000000000001</v>
      </c>
      <c r="Q23" s="55">
        <f>SUM(D23:O23)</f>
        <v>0</v>
      </c>
      <c r="R23" s="55"/>
    </row>
    <row r="24" spans="1:18" ht="18.75" customHeight="1" x14ac:dyDescent="0.3">
      <c r="A24" s="132" t="s">
        <v>97</v>
      </c>
      <c r="B24" s="132"/>
      <c r="C24" s="132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61">
        <v>1.0698000000000001</v>
      </c>
      <c r="Q24" s="55">
        <f t="shared" si="2"/>
        <v>0</v>
      </c>
      <c r="R24" s="55"/>
    </row>
    <row r="25" spans="1:18" ht="18.75" customHeight="1" x14ac:dyDescent="0.3">
      <c r="A25" s="132" t="s">
        <v>98</v>
      </c>
      <c r="B25" s="132"/>
      <c r="C25" s="132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61">
        <v>0.27300000000000002</v>
      </c>
      <c r="Q25" s="55">
        <f t="shared" si="2"/>
        <v>0</v>
      </c>
      <c r="R25" s="55"/>
    </row>
    <row r="26" spans="1:18" ht="18.75" customHeight="1" x14ac:dyDescent="0.3">
      <c r="A26" s="132" t="s">
        <v>99</v>
      </c>
      <c r="B26" s="132"/>
      <c r="C26" s="132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61">
        <v>18.109000000000002</v>
      </c>
      <c r="Q26" s="55">
        <f t="shared" si="2"/>
        <v>0</v>
      </c>
      <c r="R26" s="55"/>
    </row>
    <row r="27" spans="1:18" ht="18.75" customHeight="1" x14ac:dyDescent="0.3">
      <c r="A27" s="132" t="s">
        <v>97</v>
      </c>
      <c r="B27" s="132"/>
      <c r="C27" s="132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61">
        <v>0.27300000000000002</v>
      </c>
      <c r="Q27" s="55">
        <f t="shared" si="2"/>
        <v>0</v>
      </c>
      <c r="R27" s="55"/>
    </row>
    <row r="28" spans="1:18" ht="18.75" x14ac:dyDescent="0.3">
      <c r="A28" s="55"/>
      <c r="B28" s="55"/>
      <c r="C28" s="55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5"/>
      <c r="Q28" s="55"/>
      <c r="R28" s="55"/>
    </row>
    <row r="29" spans="1:18" ht="18.75" x14ac:dyDescent="0.3">
      <c r="A29" s="55"/>
      <c r="B29" s="55"/>
      <c r="C29" s="55"/>
      <c r="D29" s="59">
        <v>19.451000000000001</v>
      </c>
      <c r="E29" s="59">
        <v>19.451000000000001</v>
      </c>
      <c r="F29" s="59">
        <v>19.451000000000001</v>
      </c>
      <c r="G29" s="59">
        <v>19.451000000000001</v>
      </c>
      <c r="H29" s="59">
        <v>19.451000000000001</v>
      </c>
      <c r="I29" s="59">
        <v>19.451000000000001</v>
      </c>
      <c r="J29" s="59">
        <v>19.451000000000001</v>
      </c>
      <c r="K29" s="59">
        <v>19.451000000000001</v>
      </c>
      <c r="L29" s="59">
        <v>19.451000000000001</v>
      </c>
      <c r="M29" s="59">
        <v>19.451000000000001</v>
      </c>
      <c r="N29" s="59">
        <v>19.451000000000001</v>
      </c>
      <c r="O29" s="59">
        <v>19.451000000000001</v>
      </c>
      <c r="P29" s="55"/>
      <c r="Q29" s="55"/>
      <c r="R29" s="55"/>
    </row>
    <row r="30" spans="1:18" ht="18.75" x14ac:dyDescent="0.3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18.75" x14ac:dyDescent="0.3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1:18" ht="18.75" x14ac:dyDescent="0.3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8.75" x14ac:dyDescent="0.3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ht="18.75" x14ac:dyDescent="0.3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8.75" x14ac:dyDescent="0.3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8.75" x14ac:dyDescent="0.3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8.75" x14ac:dyDescent="0.3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18.75" x14ac:dyDescent="0.3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ht="18.75" x14ac:dyDescent="0.3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18.75" x14ac:dyDescent="0.3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8.75" x14ac:dyDescent="0.3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8.75" x14ac:dyDescent="0.3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8.75" x14ac:dyDescent="0.3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8.75" x14ac:dyDescent="0.3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8.75" x14ac:dyDescent="0.3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8.75" x14ac:dyDescent="0.3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8.75" x14ac:dyDescent="0.3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8.75" x14ac:dyDescent="0.3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8.75" x14ac:dyDescent="0.3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8.7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8.75" x14ac:dyDescent="0.3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8.75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8.75" x14ac:dyDescent="0.3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8.75" x14ac:dyDescent="0.3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8.75" x14ac:dyDescent="0.3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8.75" x14ac:dyDescent="0.3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8.75" x14ac:dyDescent="0.3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8.75" x14ac:dyDescent="0.3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8.75" x14ac:dyDescent="0.3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8.75" x14ac:dyDescent="0.3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8.75" x14ac:dyDescent="0.3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1:18" ht="18.75" x14ac:dyDescent="0.3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8.75" x14ac:dyDescent="0.3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8.75" x14ac:dyDescent="0.3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1:18" ht="18.75" x14ac:dyDescent="0.3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1:18" ht="18.75" x14ac:dyDescent="0.3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8.75" x14ac:dyDescent="0.3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8.75" x14ac:dyDescent="0.3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8.75" x14ac:dyDescent="0.3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ht="18.75" x14ac:dyDescent="0.3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8.75" x14ac:dyDescent="0.3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8.75" x14ac:dyDescent="0.3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8.75" x14ac:dyDescent="0.3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8.75" x14ac:dyDescent="0.3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8.75" x14ac:dyDescent="0.3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ht="18.75" x14ac:dyDescent="0.3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8.75" x14ac:dyDescent="0.3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8.75" x14ac:dyDescent="0.3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8.75" x14ac:dyDescent="0.3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8.75" x14ac:dyDescent="0.3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8.75" x14ac:dyDescent="0.3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8.75" x14ac:dyDescent="0.3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8.75" x14ac:dyDescent="0.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8.75" x14ac:dyDescent="0.3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 ht="18.75" x14ac:dyDescent="0.3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18" ht="18.75" x14ac:dyDescent="0.3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 ht="18.75" x14ac:dyDescent="0.3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18" ht="18.75" x14ac:dyDescent="0.3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ht="18.75" x14ac:dyDescent="0.3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1:18" ht="18.75" x14ac:dyDescent="0.3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1:18" ht="18.75" x14ac:dyDescent="0.3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ht="18.75" x14ac:dyDescent="0.3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ht="18.75" x14ac:dyDescent="0.3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ht="18.75" x14ac:dyDescent="0.3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8" ht="18.75" x14ac:dyDescent="0.3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ht="18.75" x14ac:dyDescent="0.3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ht="18.75" x14ac:dyDescent="0.3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1:18" ht="18.75" x14ac:dyDescent="0.3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1:18" ht="18.75" x14ac:dyDescent="0.3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1:18" ht="18.75" x14ac:dyDescent="0.3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ht="18.75" x14ac:dyDescent="0.3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ht="18.75" x14ac:dyDescent="0.3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18" ht="18.75" x14ac:dyDescent="0.3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18.75" x14ac:dyDescent="0.3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ht="18.75" x14ac:dyDescent="0.3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ht="18.75" x14ac:dyDescent="0.3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ht="18.75" x14ac:dyDescent="0.3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1:18" ht="18.75" x14ac:dyDescent="0.3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1:18" ht="18.75" x14ac:dyDescent="0.3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1:18" ht="18.75" x14ac:dyDescent="0.3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1:18" ht="18.75" x14ac:dyDescent="0.3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1:18" ht="18.75" x14ac:dyDescent="0.3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1:18" ht="18.75" x14ac:dyDescent="0.3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ht="18.75" x14ac:dyDescent="0.3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ht="18.75" x14ac:dyDescent="0.3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8" ht="18.75" x14ac:dyDescent="0.3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1:18" ht="18.75" x14ac:dyDescent="0.3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1:18" ht="18.75" x14ac:dyDescent="0.3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1:18" ht="18.75" x14ac:dyDescent="0.3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1:18" ht="18.75" x14ac:dyDescent="0.3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</row>
    <row r="121" spans="1:18" ht="18.75" x14ac:dyDescent="0.3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ht="18.75" x14ac:dyDescent="0.3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1:18" ht="18.75" x14ac:dyDescent="0.3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1:18" ht="18.75" x14ac:dyDescent="0.3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1:18" ht="18.75" x14ac:dyDescent="0.3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</row>
    <row r="126" spans="1:18" ht="18.75" x14ac:dyDescent="0.3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</row>
    <row r="127" spans="1:18" ht="18.75" x14ac:dyDescent="0.3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1:18" ht="18.75" x14ac:dyDescent="0.3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1:18" ht="18.75" x14ac:dyDescent="0.3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</row>
    <row r="130" spans="1:18" ht="18.75" x14ac:dyDescent="0.3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1:18" ht="18.75" x14ac:dyDescent="0.3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</row>
    <row r="132" spans="1:18" ht="18.75" x14ac:dyDescent="0.3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</row>
    <row r="133" spans="1:18" ht="18.75" x14ac:dyDescent="0.3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</row>
    <row r="134" spans="1:18" ht="18.75" x14ac:dyDescent="0.3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1:18" ht="18.75" x14ac:dyDescent="0.3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18" ht="18.75" x14ac:dyDescent="0.3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1:18" ht="18.75" x14ac:dyDescent="0.3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18" ht="18.75" x14ac:dyDescent="0.3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1:18" ht="18.75" x14ac:dyDescent="0.3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</row>
    <row r="140" spans="1:18" ht="18.75" x14ac:dyDescent="0.3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1:18" ht="18.75" x14ac:dyDescent="0.3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spans="1:18" ht="18.75" x14ac:dyDescent="0.3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spans="1:18" ht="18.75" x14ac:dyDescent="0.3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</row>
    <row r="144" spans="1:18" ht="18.75" x14ac:dyDescent="0.3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</row>
    <row r="145" spans="1:18" ht="18.75" x14ac:dyDescent="0.3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46" spans="1:18" ht="18.75" x14ac:dyDescent="0.3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spans="1:18" ht="18.75" x14ac:dyDescent="0.3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</row>
    <row r="148" spans="1:18" ht="18.75" x14ac:dyDescent="0.3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spans="1:18" ht="18.75" x14ac:dyDescent="0.3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18" ht="18.75" x14ac:dyDescent="0.3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</row>
    <row r="151" spans="1:18" ht="18.75" x14ac:dyDescent="0.3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</row>
    <row r="152" spans="1:18" ht="18.75" x14ac:dyDescent="0.3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</row>
    <row r="153" spans="1:18" ht="18.75" x14ac:dyDescent="0.3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</row>
    <row r="154" spans="1:18" ht="18.75" x14ac:dyDescent="0.3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</row>
    <row r="155" spans="1:18" ht="18.75" x14ac:dyDescent="0.3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</row>
    <row r="156" spans="1:18" ht="18.75" x14ac:dyDescent="0.3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</row>
    <row r="157" spans="1:18" ht="18.75" x14ac:dyDescent="0.3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</row>
    <row r="158" spans="1:18" ht="18.75" x14ac:dyDescent="0.3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</row>
    <row r="159" spans="1:18" ht="18.75" x14ac:dyDescent="0.3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</row>
    <row r="160" spans="1:18" ht="18.75" x14ac:dyDescent="0.3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</row>
    <row r="161" spans="1:18" ht="18.75" x14ac:dyDescent="0.3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</row>
    <row r="162" spans="1:18" ht="18.75" x14ac:dyDescent="0.3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</row>
    <row r="163" spans="1:18" ht="18.75" x14ac:dyDescent="0.3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</row>
    <row r="164" spans="1:18" ht="18.75" x14ac:dyDescent="0.3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</row>
    <row r="165" spans="1:18" ht="18.75" x14ac:dyDescent="0.3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</row>
    <row r="166" spans="1:18" ht="18.75" x14ac:dyDescent="0.3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</row>
    <row r="167" spans="1:18" ht="18.75" x14ac:dyDescent="0.3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</row>
    <row r="168" spans="1:18" ht="18.75" x14ac:dyDescent="0.3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</row>
    <row r="169" spans="1:18" ht="18.75" x14ac:dyDescent="0.3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</row>
    <row r="170" spans="1:18" ht="18.75" x14ac:dyDescent="0.3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</row>
    <row r="171" spans="1:18" ht="18.75" x14ac:dyDescent="0.3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</row>
    <row r="172" spans="1:18" ht="18.75" x14ac:dyDescent="0.3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</row>
    <row r="173" spans="1:18" ht="18.75" x14ac:dyDescent="0.3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</row>
    <row r="174" spans="1:18" ht="18.75" x14ac:dyDescent="0.3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</row>
    <row r="175" spans="1:18" ht="18.75" x14ac:dyDescent="0.3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</row>
    <row r="176" spans="1:18" ht="18.75" x14ac:dyDescent="0.3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</row>
    <row r="177" spans="1:18" ht="18.75" x14ac:dyDescent="0.3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</row>
    <row r="178" spans="1:18" ht="18.75" x14ac:dyDescent="0.3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</row>
    <row r="179" spans="1:18" ht="18.75" x14ac:dyDescent="0.3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</row>
    <row r="180" spans="1:18" ht="18.75" x14ac:dyDescent="0.3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</row>
    <row r="181" spans="1:18" ht="18.75" x14ac:dyDescent="0.3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</row>
    <row r="182" spans="1:18" ht="18.75" x14ac:dyDescent="0.3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</row>
    <row r="183" spans="1:18" ht="18.75" x14ac:dyDescent="0.3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</row>
    <row r="184" spans="1:18" ht="18.75" x14ac:dyDescent="0.3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</row>
    <row r="185" spans="1:18" ht="18.75" x14ac:dyDescent="0.3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</row>
    <row r="186" spans="1:18" ht="18.75" x14ac:dyDescent="0.3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</row>
    <row r="187" spans="1:18" ht="18.75" x14ac:dyDescent="0.3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</row>
    <row r="188" spans="1:18" ht="18.75" x14ac:dyDescent="0.3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</row>
    <row r="189" spans="1:18" ht="18.75" x14ac:dyDescent="0.3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</row>
    <row r="190" spans="1:18" ht="18.75" x14ac:dyDescent="0.3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</row>
    <row r="191" spans="1:18" ht="18.75" x14ac:dyDescent="0.3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</row>
    <row r="192" spans="1:18" ht="18.75" x14ac:dyDescent="0.3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</row>
    <row r="193" spans="1:18" ht="18.75" x14ac:dyDescent="0.3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</row>
    <row r="194" spans="1:18" ht="18.75" x14ac:dyDescent="0.3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</row>
    <row r="195" spans="1:18" ht="18.75" x14ac:dyDescent="0.3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</row>
    <row r="196" spans="1:18" ht="18.75" x14ac:dyDescent="0.3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</row>
    <row r="197" spans="1:18" ht="18.75" x14ac:dyDescent="0.3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</row>
    <row r="198" spans="1:18" ht="18.75" x14ac:dyDescent="0.3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</row>
    <row r="199" spans="1:18" ht="18.75" x14ac:dyDescent="0.3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</row>
    <row r="200" spans="1:18" ht="18.75" x14ac:dyDescent="0.3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</row>
    <row r="201" spans="1:18" ht="18.75" x14ac:dyDescent="0.3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</row>
    <row r="202" spans="1:18" ht="18.75" x14ac:dyDescent="0.3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</row>
    <row r="203" spans="1:18" ht="18.75" x14ac:dyDescent="0.3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</row>
    <row r="204" spans="1:18" ht="18.75" x14ac:dyDescent="0.3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</row>
    <row r="205" spans="1:18" ht="18.75" x14ac:dyDescent="0.3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</row>
    <row r="206" spans="1:18" ht="18.75" x14ac:dyDescent="0.3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</row>
    <row r="207" spans="1:18" ht="18.75" x14ac:dyDescent="0.3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</row>
    <row r="208" spans="1:18" ht="18.75" x14ac:dyDescent="0.3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</row>
    <row r="209" spans="1:18" ht="18.75" x14ac:dyDescent="0.3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</row>
    <row r="210" spans="1:18" ht="18.75" x14ac:dyDescent="0.3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</row>
    <row r="211" spans="1:18" ht="18.75" x14ac:dyDescent="0.3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</row>
    <row r="212" spans="1:18" ht="18.75" x14ac:dyDescent="0.3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</row>
    <row r="213" spans="1:18" ht="18.75" x14ac:dyDescent="0.3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</row>
    <row r="214" spans="1:18" ht="18.75" x14ac:dyDescent="0.3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</row>
    <row r="215" spans="1:18" ht="18.75" x14ac:dyDescent="0.3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</row>
    <row r="216" spans="1:18" ht="18.75" x14ac:dyDescent="0.3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</row>
    <row r="217" spans="1:18" ht="18.75" x14ac:dyDescent="0.3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</row>
    <row r="218" spans="1:18" ht="18.75" x14ac:dyDescent="0.3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</row>
    <row r="219" spans="1:18" ht="18.75" x14ac:dyDescent="0.3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</row>
    <row r="220" spans="1:18" ht="18.75" x14ac:dyDescent="0.3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</row>
    <row r="221" spans="1:18" ht="18.75" x14ac:dyDescent="0.3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</row>
    <row r="222" spans="1:18" ht="18.75" x14ac:dyDescent="0.3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</row>
    <row r="223" spans="1:18" ht="18.75" x14ac:dyDescent="0.3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</row>
    <row r="224" spans="1:18" ht="18.75" x14ac:dyDescent="0.3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</row>
    <row r="225" spans="1:18" ht="18.75" x14ac:dyDescent="0.3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</row>
    <row r="226" spans="1:18" ht="18.75" x14ac:dyDescent="0.3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</row>
    <row r="227" spans="1:18" ht="18.75" x14ac:dyDescent="0.3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</row>
    <row r="228" spans="1:18" ht="18.75" x14ac:dyDescent="0.3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</row>
    <row r="229" spans="1:18" ht="18.75" x14ac:dyDescent="0.3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</row>
    <row r="230" spans="1:18" ht="18.75" x14ac:dyDescent="0.3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</row>
    <row r="231" spans="1:18" ht="18.75" x14ac:dyDescent="0.3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</row>
    <row r="232" spans="1:18" ht="18.75" x14ac:dyDescent="0.3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</row>
    <row r="233" spans="1:18" ht="18.75" x14ac:dyDescent="0.3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</row>
    <row r="234" spans="1:18" ht="18.75" x14ac:dyDescent="0.3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</row>
    <row r="235" spans="1:18" ht="18.75" x14ac:dyDescent="0.3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</row>
    <row r="236" spans="1:18" ht="18.75" x14ac:dyDescent="0.3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</row>
    <row r="237" spans="1:18" ht="18.75" x14ac:dyDescent="0.3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</row>
    <row r="238" spans="1:18" ht="18.75" x14ac:dyDescent="0.3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</row>
    <row r="239" spans="1:18" ht="18.75" x14ac:dyDescent="0.3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</row>
    <row r="240" spans="1:18" ht="18.75" x14ac:dyDescent="0.3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</row>
    <row r="241" spans="1:18" ht="18.75" x14ac:dyDescent="0.3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</row>
    <row r="242" spans="1:18" ht="18.75" x14ac:dyDescent="0.3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</row>
    <row r="243" spans="1:18" ht="18.75" x14ac:dyDescent="0.3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</row>
    <row r="244" spans="1:18" ht="18.75" x14ac:dyDescent="0.3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</row>
    <row r="245" spans="1:18" ht="18.75" x14ac:dyDescent="0.3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</row>
    <row r="246" spans="1:18" ht="18.75" x14ac:dyDescent="0.3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</row>
    <row r="247" spans="1:18" ht="18.75" x14ac:dyDescent="0.3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</row>
    <row r="248" spans="1:18" ht="18.75" x14ac:dyDescent="0.3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</row>
    <row r="249" spans="1:18" ht="18.75" x14ac:dyDescent="0.3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</row>
    <row r="250" spans="1:18" ht="18.75" x14ac:dyDescent="0.3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</row>
    <row r="251" spans="1:18" ht="18.75" x14ac:dyDescent="0.3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</row>
    <row r="252" spans="1:18" ht="18.75" x14ac:dyDescent="0.3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</row>
    <row r="253" spans="1:18" ht="18.75" x14ac:dyDescent="0.3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</row>
    <row r="254" spans="1:18" ht="18.75" x14ac:dyDescent="0.3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</row>
    <row r="255" spans="1:18" ht="18.75" x14ac:dyDescent="0.3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</row>
    <row r="256" spans="1:18" ht="18.75" x14ac:dyDescent="0.3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</row>
    <row r="257" spans="1:18" ht="18.75" x14ac:dyDescent="0.3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</row>
    <row r="258" spans="1:18" ht="18.75" x14ac:dyDescent="0.3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</row>
    <row r="259" spans="1:18" ht="18.75" x14ac:dyDescent="0.3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</row>
    <row r="260" spans="1:18" ht="18.75" x14ac:dyDescent="0.3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</row>
    <row r="261" spans="1:18" ht="18.75" x14ac:dyDescent="0.3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</row>
    <row r="262" spans="1:18" ht="18.75" x14ac:dyDescent="0.3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</row>
    <row r="263" spans="1:18" ht="18.75" x14ac:dyDescent="0.3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</row>
    <row r="264" spans="1:18" ht="18.75" x14ac:dyDescent="0.3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</row>
    <row r="265" spans="1:18" ht="18.75" x14ac:dyDescent="0.3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</row>
    <row r="266" spans="1:18" ht="18.75" x14ac:dyDescent="0.3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</row>
    <row r="267" spans="1:18" ht="18.75" x14ac:dyDescent="0.3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</row>
    <row r="268" spans="1:18" ht="18.75" x14ac:dyDescent="0.3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</row>
    <row r="269" spans="1:18" ht="18.75" x14ac:dyDescent="0.3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</row>
    <row r="270" spans="1:18" ht="18.75" x14ac:dyDescent="0.3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</row>
    <row r="271" spans="1:18" ht="18.75" x14ac:dyDescent="0.3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</row>
    <row r="272" spans="1:18" ht="18.75" x14ac:dyDescent="0.3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</row>
    <row r="273" spans="1:18" ht="18.75" x14ac:dyDescent="0.3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</row>
    <row r="274" spans="1:18" ht="18.75" x14ac:dyDescent="0.3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</row>
    <row r="275" spans="1:18" ht="18.75" x14ac:dyDescent="0.3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</row>
    <row r="276" spans="1:18" ht="18.75" x14ac:dyDescent="0.3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</row>
    <row r="277" spans="1:18" ht="18.75" x14ac:dyDescent="0.3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</row>
    <row r="278" spans="1:18" ht="18.75" x14ac:dyDescent="0.3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</row>
    <row r="279" spans="1:18" ht="18.75" x14ac:dyDescent="0.3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</row>
    <row r="280" spans="1:18" ht="18.75" x14ac:dyDescent="0.3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</row>
    <row r="281" spans="1:18" ht="18.75" x14ac:dyDescent="0.3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</row>
    <row r="282" spans="1:18" ht="18.75" x14ac:dyDescent="0.3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</row>
    <row r="283" spans="1:18" ht="18.75" x14ac:dyDescent="0.3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</row>
    <row r="284" spans="1:18" ht="18.75" x14ac:dyDescent="0.3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</row>
    <row r="285" spans="1:18" ht="18.75" x14ac:dyDescent="0.3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</row>
    <row r="286" spans="1:18" ht="18.75" x14ac:dyDescent="0.3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</row>
    <row r="287" spans="1:18" ht="18.75" x14ac:dyDescent="0.3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</row>
    <row r="288" spans="1:18" ht="18.75" x14ac:dyDescent="0.3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</row>
    <row r="289" spans="1:18" ht="18.75" x14ac:dyDescent="0.3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</row>
    <row r="290" spans="1:18" ht="18.75" x14ac:dyDescent="0.3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</row>
    <row r="291" spans="1:18" ht="18.75" x14ac:dyDescent="0.3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</row>
    <row r="292" spans="1:18" ht="18.75" x14ac:dyDescent="0.3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</row>
    <row r="293" spans="1:18" ht="18.75" x14ac:dyDescent="0.3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</row>
    <row r="294" spans="1:18" ht="18.75" x14ac:dyDescent="0.3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</row>
    <row r="295" spans="1:18" ht="18.75" x14ac:dyDescent="0.3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</row>
    <row r="296" spans="1:18" ht="18.75" x14ac:dyDescent="0.3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</row>
    <row r="297" spans="1:18" ht="18.75" x14ac:dyDescent="0.3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</row>
    <row r="298" spans="1:18" ht="18.75" x14ac:dyDescent="0.3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</row>
    <row r="299" spans="1:18" ht="18.75" x14ac:dyDescent="0.3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</row>
    <row r="300" spans="1:18" ht="18.75" x14ac:dyDescent="0.3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</row>
    <row r="301" spans="1:18" ht="18.75" x14ac:dyDescent="0.3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</row>
    <row r="302" spans="1:18" ht="18.75" x14ac:dyDescent="0.3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</row>
    <row r="303" spans="1:18" ht="18.75" x14ac:dyDescent="0.3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</row>
    <row r="304" spans="1:18" ht="18.75" x14ac:dyDescent="0.3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</row>
    <row r="305" spans="1:18" ht="18.75" x14ac:dyDescent="0.3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</row>
    <row r="306" spans="1:18" ht="18.75" x14ac:dyDescent="0.3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</row>
    <row r="307" spans="1:18" ht="18.75" x14ac:dyDescent="0.3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</row>
    <row r="308" spans="1:18" ht="18.75" x14ac:dyDescent="0.3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</row>
    <row r="309" spans="1:18" ht="18.75" x14ac:dyDescent="0.3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</row>
    <row r="310" spans="1:18" ht="18.75" x14ac:dyDescent="0.3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</row>
    <row r="311" spans="1:18" ht="18.75" x14ac:dyDescent="0.3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</row>
    <row r="312" spans="1:18" ht="18.75" x14ac:dyDescent="0.3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</row>
    <row r="313" spans="1:18" ht="18.75" x14ac:dyDescent="0.3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</row>
    <row r="314" spans="1:18" ht="18.75" x14ac:dyDescent="0.3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</row>
    <row r="315" spans="1:18" ht="18.75" x14ac:dyDescent="0.3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</row>
    <row r="316" spans="1:18" ht="18.75" x14ac:dyDescent="0.3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</row>
    <row r="317" spans="1:18" ht="18.75" x14ac:dyDescent="0.3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</row>
    <row r="318" spans="1:18" ht="18.75" x14ac:dyDescent="0.3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</row>
    <row r="319" spans="1:18" ht="18.75" x14ac:dyDescent="0.3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</row>
    <row r="320" spans="1:18" ht="18.75" x14ac:dyDescent="0.3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</row>
    <row r="321" spans="1:18" ht="18.75" x14ac:dyDescent="0.3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</row>
    <row r="322" spans="1:18" ht="18.75" x14ac:dyDescent="0.3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</row>
    <row r="323" spans="1:18" ht="18.75" x14ac:dyDescent="0.3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</row>
    <row r="324" spans="1:18" ht="18.75" x14ac:dyDescent="0.3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</row>
    <row r="325" spans="1:18" ht="18.75" x14ac:dyDescent="0.3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</row>
    <row r="326" spans="1:18" ht="18.75" x14ac:dyDescent="0.3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</row>
    <row r="327" spans="1:18" ht="18.75" x14ac:dyDescent="0.3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</row>
    <row r="328" spans="1:18" ht="18.75" x14ac:dyDescent="0.3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</row>
    <row r="329" spans="1:18" ht="18.75" x14ac:dyDescent="0.3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</row>
    <row r="330" spans="1:18" ht="18.75" x14ac:dyDescent="0.3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</row>
    <row r="331" spans="1:18" ht="18.75" x14ac:dyDescent="0.3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</row>
    <row r="332" spans="1:18" ht="18.75" x14ac:dyDescent="0.3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</row>
    <row r="333" spans="1:18" ht="18.75" x14ac:dyDescent="0.3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</row>
    <row r="334" spans="1:18" ht="18.75" x14ac:dyDescent="0.3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</row>
    <row r="335" spans="1:18" ht="18.75" x14ac:dyDescent="0.3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</row>
    <row r="336" spans="1:18" ht="18.75" x14ac:dyDescent="0.3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</row>
    <row r="337" spans="1:18" ht="18.75" x14ac:dyDescent="0.3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</row>
    <row r="338" spans="1:18" ht="18.75" x14ac:dyDescent="0.3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</row>
    <row r="339" spans="1:18" ht="18.75" x14ac:dyDescent="0.3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</row>
    <row r="340" spans="1:18" ht="18.75" x14ac:dyDescent="0.3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</row>
    <row r="341" spans="1:18" ht="18.75" x14ac:dyDescent="0.3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</row>
    <row r="342" spans="1:18" ht="18.75" x14ac:dyDescent="0.3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</row>
    <row r="343" spans="1:18" ht="18.75" x14ac:dyDescent="0.3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</row>
    <row r="344" spans="1:18" ht="18.75" x14ac:dyDescent="0.3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</row>
    <row r="345" spans="1:18" ht="18.75" x14ac:dyDescent="0.3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</row>
    <row r="346" spans="1:18" ht="18.75" x14ac:dyDescent="0.3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</row>
    <row r="347" spans="1:18" ht="18.75" x14ac:dyDescent="0.3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</row>
    <row r="348" spans="1:18" ht="18.75" x14ac:dyDescent="0.3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</row>
    <row r="349" spans="1:18" ht="18.75" x14ac:dyDescent="0.3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</row>
    <row r="350" spans="1:18" ht="18.75" x14ac:dyDescent="0.3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</row>
    <row r="351" spans="1:18" ht="18.75" x14ac:dyDescent="0.3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</row>
    <row r="352" spans="1:18" ht="18.75" x14ac:dyDescent="0.3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</row>
    <row r="353" spans="1:18" ht="18.75" x14ac:dyDescent="0.3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</row>
    <row r="354" spans="1:18" ht="18.75" x14ac:dyDescent="0.3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</row>
    <row r="355" spans="1:18" ht="18.75" x14ac:dyDescent="0.3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</row>
    <row r="356" spans="1:18" ht="18.75" x14ac:dyDescent="0.3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</row>
    <row r="357" spans="1:18" ht="18.75" x14ac:dyDescent="0.3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</row>
    <row r="358" spans="1:18" ht="18.75" x14ac:dyDescent="0.3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</row>
    <row r="359" spans="1:18" ht="18.75" x14ac:dyDescent="0.3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</row>
    <row r="360" spans="1:18" ht="18.75" x14ac:dyDescent="0.3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</row>
    <row r="361" spans="1:18" ht="18.75" x14ac:dyDescent="0.3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</row>
    <row r="362" spans="1:18" ht="18.75" x14ac:dyDescent="0.3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</row>
    <row r="363" spans="1:18" ht="18.75" x14ac:dyDescent="0.3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</row>
    <row r="364" spans="1:18" ht="18.75" x14ac:dyDescent="0.3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</row>
    <row r="365" spans="1:18" ht="18.75" x14ac:dyDescent="0.3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</row>
    <row r="366" spans="1:18" ht="18.75" x14ac:dyDescent="0.3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</row>
    <row r="367" spans="1:18" ht="18.75" x14ac:dyDescent="0.3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</row>
    <row r="368" spans="1:18" ht="18.75" x14ac:dyDescent="0.3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</row>
    <row r="369" spans="1:18" ht="18.75" x14ac:dyDescent="0.3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</row>
    <row r="370" spans="1:18" ht="18.75" x14ac:dyDescent="0.3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</row>
    <row r="371" spans="1:18" ht="18.75" x14ac:dyDescent="0.3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</row>
    <row r="372" spans="1:18" ht="18.75" x14ac:dyDescent="0.3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</row>
    <row r="373" spans="1:18" ht="18.75" x14ac:dyDescent="0.3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</row>
    <row r="374" spans="1:18" ht="18.75" x14ac:dyDescent="0.3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</row>
    <row r="375" spans="1:18" ht="18.75" x14ac:dyDescent="0.3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</row>
    <row r="376" spans="1:18" ht="18.75" x14ac:dyDescent="0.3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</row>
    <row r="377" spans="1:18" ht="18.75" x14ac:dyDescent="0.3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</row>
    <row r="378" spans="1:18" ht="18.75" x14ac:dyDescent="0.3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</row>
    <row r="379" spans="1:18" ht="18.75" x14ac:dyDescent="0.3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</row>
    <row r="380" spans="1:18" ht="18.75" x14ac:dyDescent="0.3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</row>
    <row r="381" spans="1:18" ht="18.75" x14ac:dyDescent="0.3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</row>
    <row r="382" spans="1:18" ht="18.75" x14ac:dyDescent="0.3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</row>
    <row r="383" spans="1:18" ht="18.75" x14ac:dyDescent="0.3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</row>
    <row r="384" spans="1:18" ht="18.75" x14ac:dyDescent="0.3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</row>
    <row r="385" spans="1:18" ht="18.75" x14ac:dyDescent="0.3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</row>
    <row r="386" spans="1:18" ht="18.75" x14ac:dyDescent="0.3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</row>
    <row r="387" spans="1:18" ht="18.75" x14ac:dyDescent="0.3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</row>
    <row r="388" spans="1:18" ht="18.75" x14ac:dyDescent="0.3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</row>
    <row r="389" spans="1:18" ht="18.75" x14ac:dyDescent="0.3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</row>
    <row r="390" spans="1:18" ht="18.75" x14ac:dyDescent="0.3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</row>
    <row r="391" spans="1:18" ht="18.75" x14ac:dyDescent="0.3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</row>
    <row r="392" spans="1:18" ht="18.75" x14ac:dyDescent="0.3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</row>
    <row r="393" spans="1:18" ht="18.75" x14ac:dyDescent="0.3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</row>
    <row r="394" spans="1:18" ht="18.75" x14ac:dyDescent="0.3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</row>
    <row r="395" spans="1:18" ht="18.75" x14ac:dyDescent="0.3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</row>
    <row r="396" spans="1:18" ht="18.75" x14ac:dyDescent="0.3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</row>
    <row r="397" spans="1:18" ht="18.75" x14ac:dyDescent="0.3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</row>
    <row r="398" spans="1:18" ht="18.75" x14ac:dyDescent="0.3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</row>
    <row r="399" spans="1:18" ht="18.75" x14ac:dyDescent="0.3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</row>
    <row r="400" spans="1:18" ht="18.75" x14ac:dyDescent="0.3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</row>
    <row r="401" spans="1:18" ht="18.75" x14ac:dyDescent="0.3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</row>
    <row r="402" spans="1:18" ht="18.75" x14ac:dyDescent="0.3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</row>
    <row r="403" spans="1:18" ht="18.75" x14ac:dyDescent="0.3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</row>
    <row r="404" spans="1:18" ht="18.75" x14ac:dyDescent="0.3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</row>
    <row r="405" spans="1:18" ht="18.75" x14ac:dyDescent="0.3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</row>
    <row r="406" spans="1:18" ht="18.75" x14ac:dyDescent="0.3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</row>
    <row r="407" spans="1:18" ht="18.75" x14ac:dyDescent="0.3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</row>
    <row r="408" spans="1:18" ht="18.75" x14ac:dyDescent="0.3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</row>
    <row r="409" spans="1:18" ht="18.75" x14ac:dyDescent="0.3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</row>
    <row r="410" spans="1:18" ht="18.75" x14ac:dyDescent="0.3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</row>
    <row r="411" spans="1:18" ht="18.75" x14ac:dyDescent="0.3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</row>
    <row r="412" spans="1:18" ht="18.75" x14ac:dyDescent="0.3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</row>
    <row r="413" spans="1:18" ht="18.75" x14ac:dyDescent="0.3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</row>
    <row r="414" spans="1:18" ht="18.75" x14ac:dyDescent="0.3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</row>
    <row r="415" spans="1:18" ht="18.75" x14ac:dyDescent="0.3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</row>
    <row r="416" spans="1:18" ht="18.75" x14ac:dyDescent="0.3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</row>
    <row r="417" spans="1:18" ht="18.75" x14ac:dyDescent="0.3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</row>
    <row r="418" spans="1:18" ht="18.75" x14ac:dyDescent="0.3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</row>
    <row r="419" spans="1:18" ht="18.75" x14ac:dyDescent="0.3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</row>
    <row r="420" spans="1:18" ht="18.75" x14ac:dyDescent="0.3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</row>
    <row r="421" spans="1:18" ht="18.75" x14ac:dyDescent="0.3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</row>
    <row r="422" spans="1:18" ht="18.75" x14ac:dyDescent="0.3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</row>
    <row r="423" spans="1:18" ht="18.75" x14ac:dyDescent="0.3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</row>
    <row r="424" spans="1:18" ht="18.75" x14ac:dyDescent="0.3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</row>
    <row r="425" spans="1:18" ht="18.75" x14ac:dyDescent="0.3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</row>
    <row r="426" spans="1:18" ht="18.75" x14ac:dyDescent="0.3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</row>
    <row r="427" spans="1:18" ht="18.75" x14ac:dyDescent="0.3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</row>
    <row r="428" spans="1:18" ht="18.75" x14ac:dyDescent="0.3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</row>
    <row r="429" spans="1:18" ht="18.75" x14ac:dyDescent="0.3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</row>
    <row r="430" spans="1:18" ht="18.75" x14ac:dyDescent="0.3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</row>
    <row r="431" spans="1:18" ht="18.75" x14ac:dyDescent="0.3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</row>
    <row r="432" spans="1:18" ht="18.75" x14ac:dyDescent="0.3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</row>
    <row r="433" spans="1:18" ht="18.75" x14ac:dyDescent="0.3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</row>
    <row r="434" spans="1:18" ht="18.75" x14ac:dyDescent="0.3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</row>
    <row r="435" spans="1:18" ht="18.75" x14ac:dyDescent="0.3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</row>
    <row r="436" spans="1:18" ht="18.75" x14ac:dyDescent="0.3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</row>
    <row r="437" spans="1:18" ht="18.75" x14ac:dyDescent="0.3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</row>
    <row r="438" spans="1:18" ht="18.75" x14ac:dyDescent="0.3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</row>
    <row r="439" spans="1:18" ht="18.75" x14ac:dyDescent="0.3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</row>
    <row r="440" spans="1:18" ht="18.75" x14ac:dyDescent="0.3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</row>
    <row r="441" spans="1:18" ht="18.75" x14ac:dyDescent="0.3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</row>
    <row r="442" spans="1:18" ht="18.75" x14ac:dyDescent="0.3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</row>
    <row r="443" spans="1:18" ht="18.75" x14ac:dyDescent="0.3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</row>
    <row r="444" spans="1:18" ht="18.75" x14ac:dyDescent="0.3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</row>
    <row r="445" spans="1:18" ht="18.75" x14ac:dyDescent="0.3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</row>
    <row r="446" spans="1:18" ht="18.75" x14ac:dyDescent="0.3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</row>
    <row r="447" spans="1:18" ht="18.75" x14ac:dyDescent="0.3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</row>
    <row r="448" spans="1:18" ht="18.75" x14ac:dyDescent="0.3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</row>
    <row r="449" spans="1:18" ht="18.75" x14ac:dyDescent="0.3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</row>
    <row r="450" spans="1:18" ht="18.75" x14ac:dyDescent="0.3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</row>
    <row r="451" spans="1:18" ht="18.75" x14ac:dyDescent="0.3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</row>
    <row r="452" spans="1:18" ht="18.75" x14ac:dyDescent="0.3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</row>
    <row r="453" spans="1:18" ht="18.75" x14ac:dyDescent="0.3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</row>
    <row r="454" spans="1:18" ht="18.75" x14ac:dyDescent="0.3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</row>
    <row r="455" spans="1:18" ht="18.75" x14ac:dyDescent="0.3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</row>
    <row r="456" spans="1:18" ht="18.75" x14ac:dyDescent="0.3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</row>
    <row r="457" spans="1:18" ht="18.75" x14ac:dyDescent="0.3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</row>
    <row r="458" spans="1:18" ht="18.75" x14ac:dyDescent="0.3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</row>
    <row r="459" spans="1:18" ht="18.75" x14ac:dyDescent="0.3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</row>
    <row r="460" spans="1:18" ht="18.75" x14ac:dyDescent="0.3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</row>
    <row r="461" spans="1:18" ht="18.75" x14ac:dyDescent="0.3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</row>
    <row r="462" spans="1:18" ht="18.75" x14ac:dyDescent="0.3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</row>
    <row r="463" spans="1:18" ht="18.75" x14ac:dyDescent="0.3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</row>
    <row r="464" spans="1:18" ht="18.75" x14ac:dyDescent="0.3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</row>
    <row r="465" spans="1:18" ht="18.75" x14ac:dyDescent="0.3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</row>
    <row r="466" spans="1:18" ht="18.75" x14ac:dyDescent="0.3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</row>
    <row r="467" spans="1:18" ht="18.75" x14ac:dyDescent="0.3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</row>
    <row r="468" spans="1:18" ht="18.75" x14ac:dyDescent="0.3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</row>
    <row r="469" spans="1:18" ht="18.75" x14ac:dyDescent="0.3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</row>
    <row r="470" spans="1:18" ht="18.75" x14ac:dyDescent="0.3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</row>
    <row r="471" spans="1:18" ht="18.75" x14ac:dyDescent="0.3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</row>
    <row r="472" spans="1:18" ht="18.75" x14ac:dyDescent="0.3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</row>
    <row r="473" spans="1:18" ht="18.75" x14ac:dyDescent="0.3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</row>
    <row r="474" spans="1:18" ht="18.75" x14ac:dyDescent="0.3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</row>
    <row r="475" spans="1:18" ht="18.75" x14ac:dyDescent="0.3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</row>
    <row r="476" spans="1:18" ht="18.75" x14ac:dyDescent="0.3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</row>
    <row r="477" spans="1:18" ht="18.75" x14ac:dyDescent="0.3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</row>
    <row r="478" spans="1:18" ht="18.75" x14ac:dyDescent="0.3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</row>
    <row r="479" spans="1:18" ht="18.75" x14ac:dyDescent="0.3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</row>
    <row r="480" spans="1:18" ht="18.75" x14ac:dyDescent="0.3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</row>
    <row r="481" spans="1:18" ht="18.75" x14ac:dyDescent="0.3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</row>
    <row r="482" spans="1:18" ht="18.75" x14ac:dyDescent="0.3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</row>
    <row r="483" spans="1:18" ht="18.75" x14ac:dyDescent="0.3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</row>
    <row r="484" spans="1:18" ht="18.75" x14ac:dyDescent="0.3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</row>
    <row r="485" spans="1:18" ht="18.75" x14ac:dyDescent="0.3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</row>
    <row r="486" spans="1:18" ht="18.75" x14ac:dyDescent="0.3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</row>
    <row r="487" spans="1:18" ht="18.75" x14ac:dyDescent="0.3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</row>
    <row r="488" spans="1:18" ht="18.75" x14ac:dyDescent="0.3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</row>
    <row r="489" spans="1:18" ht="18.75" x14ac:dyDescent="0.3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</row>
    <row r="490" spans="1:18" ht="18.75" x14ac:dyDescent="0.3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</row>
    <row r="491" spans="1:18" ht="18.75" x14ac:dyDescent="0.3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</row>
    <row r="492" spans="1:18" ht="18.75" x14ac:dyDescent="0.3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</row>
    <row r="493" spans="1:18" ht="18.75" x14ac:dyDescent="0.3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</row>
    <row r="494" spans="1:18" ht="18.75" x14ac:dyDescent="0.3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</row>
    <row r="495" spans="1:18" ht="18.75" x14ac:dyDescent="0.3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</row>
    <row r="496" spans="1:18" ht="18.75" x14ac:dyDescent="0.3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</row>
    <row r="497" spans="1:18" ht="18.75" x14ac:dyDescent="0.3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</row>
    <row r="498" spans="1:18" ht="18.75" x14ac:dyDescent="0.3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</row>
    <row r="499" spans="1:18" ht="18.75" x14ac:dyDescent="0.3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</row>
    <row r="500" spans="1:18" ht="18.75" x14ac:dyDescent="0.3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</row>
    <row r="501" spans="1:18" ht="18.75" x14ac:dyDescent="0.3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</row>
    <row r="502" spans="1:18" ht="18.75" x14ac:dyDescent="0.3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</row>
    <row r="503" spans="1:18" ht="18.75" x14ac:dyDescent="0.3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</row>
    <row r="504" spans="1:18" ht="18.75" x14ac:dyDescent="0.3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</row>
    <row r="505" spans="1:18" ht="18.75" x14ac:dyDescent="0.3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</row>
    <row r="506" spans="1:18" ht="18.75" x14ac:dyDescent="0.3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</row>
    <row r="507" spans="1:18" ht="18.75" x14ac:dyDescent="0.3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</row>
    <row r="508" spans="1:18" ht="18.75" x14ac:dyDescent="0.3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</row>
    <row r="509" spans="1:18" ht="18.75" x14ac:dyDescent="0.3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</row>
    <row r="510" spans="1:18" ht="18.75" x14ac:dyDescent="0.3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</row>
    <row r="511" spans="1:18" ht="18.75" x14ac:dyDescent="0.3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</row>
    <row r="512" spans="1:18" ht="18.75" x14ac:dyDescent="0.3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</row>
    <row r="513" spans="1:18" ht="18.75" x14ac:dyDescent="0.3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</row>
    <row r="514" spans="1:18" ht="18.75" x14ac:dyDescent="0.3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</row>
    <row r="515" spans="1:18" ht="18.75" x14ac:dyDescent="0.3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</row>
    <row r="516" spans="1:18" ht="18.75" x14ac:dyDescent="0.3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</row>
    <row r="517" spans="1:18" ht="18.75" x14ac:dyDescent="0.3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</row>
    <row r="518" spans="1:18" ht="18.75" x14ac:dyDescent="0.3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</row>
    <row r="519" spans="1:18" ht="18.75" x14ac:dyDescent="0.3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</row>
    <row r="520" spans="1:18" ht="18.75" x14ac:dyDescent="0.3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</row>
    <row r="521" spans="1:18" ht="18.75" x14ac:dyDescent="0.3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</row>
    <row r="522" spans="1:18" ht="18.75" x14ac:dyDescent="0.3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</row>
    <row r="523" spans="1:18" ht="18.75" x14ac:dyDescent="0.3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</row>
    <row r="524" spans="1:18" ht="18.75" x14ac:dyDescent="0.3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</row>
    <row r="525" spans="1:18" ht="18.75" x14ac:dyDescent="0.3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</row>
    <row r="526" spans="1:18" ht="18.75" x14ac:dyDescent="0.3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</row>
    <row r="527" spans="1:18" ht="18.75" x14ac:dyDescent="0.3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</row>
    <row r="528" spans="1:18" ht="18.75" x14ac:dyDescent="0.3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</row>
    <row r="529" spans="1:18" ht="18.75" x14ac:dyDescent="0.3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</row>
    <row r="530" spans="1:18" ht="18.75" x14ac:dyDescent="0.3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</row>
    <row r="531" spans="1:18" ht="18.75" x14ac:dyDescent="0.3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</row>
    <row r="532" spans="1:18" ht="18.75" x14ac:dyDescent="0.3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</row>
    <row r="533" spans="1:18" ht="18.75" x14ac:dyDescent="0.3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</row>
    <row r="534" spans="1:18" ht="18.75" x14ac:dyDescent="0.3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</row>
    <row r="535" spans="1:18" ht="18.75" x14ac:dyDescent="0.3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</row>
    <row r="536" spans="1:18" ht="18.75" x14ac:dyDescent="0.3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</row>
    <row r="537" spans="1:18" ht="18.75" x14ac:dyDescent="0.3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</row>
    <row r="538" spans="1:18" ht="18.75" x14ac:dyDescent="0.3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</row>
    <row r="539" spans="1:18" ht="18.75" x14ac:dyDescent="0.3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</row>
    <row r="540" spans="1:18" ht="18.75" x14ac:dyDescent="0.3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</row>
    <row r="541" spans="1:18" ht="18.75" x14ac:dyDescent="0.3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</row>
    <row r="542" spans="1:18" ht="18.75" x14ac:dyDescent="0.3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</row>
    <row r="543" spans="1:18" ht="18.75" x14ac:dyDescent="0.3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</row>
    <row r="544" spans="1:18" ht="18.75" x14ac:dyDescent="0.3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</row>
    <row r="545" spans="1:18" ht="18.75" x14ac:dyDescent="0.3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</row>
    <row r="546" spans="1:18" ht="18.75" x14ac:dyDescent="0.3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</row>
    <row r="547" spans="1:18" ht="18.75" x14ac:dyDescent="0.3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</row>
    <row r="548" spans="1:18" ht="18.75" x14ac:dyDescent="0.3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</row>
    <row r="549" spans="1:18" ht="18.75" x14ac:dyDescent="0.3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</row>
    <row r="550" spans="1:18" ht="18.75" x14ac:dyDescent="0.3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</row>
    <row r="551" spans="1:18" ht="18.75" x14ac:dyDescent="0.3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</row>
    <row r="552" spans="1:18" ht="18.75" x14ac:dyDescent="0.3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</row>
    <row r="553" spans="1:18" ht="18.75" x14ac:dyDescent="0.3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</row>
    <row r="554" spans="1:18" ht="18.75" x14ac:dyDescent="0.3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</row>
    <row r="555" spans="1:18" ht="18.75" x14ac:dyDescent="0.3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</row>
    <row r="556" spans="1:18" ht="18.75" x14ac:dyDescent="0.3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</row>
    <row r="557" spans="1:18" ht="18.75" x14ac:dyDescent="0.3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</row>
    <row r="558" spans="1:18" ht="18.75" x14ac:dyDescent="0.3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</row>
    <row r="559" spans="1:18" ht="18.75" x14ac:dyDescent="0.3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</row>
    <row r="560" spans="1:18" ht="18.75" x14ac:dyDescent="0.3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</row>
    <row r="561" spans="1:18" ht="18.75" x14ac:dyDescent="0.3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</row>
    <row r="562" spans="1:18" ht="18.75" x14ac:dyDescent="0.3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</row>
    <row r="563" spans="1:18" ht="18.75" x14ac:dyDescent="0.3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</row>
    <row r="564" spans="1:18" ht="18.75" x14ac:dyDescent="0.3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</row>
    <row r="565" spans="1:18" ht="18.75" x14ac:dyDescent="0.3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</row>
    <row r="566" spans="1:18" ht="18.75" x14ac:dyDescent="0.3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</row>
    <row r="567" spans="1:18" ht="18.75" x14ac:dyDescent="0.3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</row>
    <row r="568" spans="1:18" ht="18.75" x14ac:dyDescent="0.3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</row>
    <row r="569" spans="1:18" ht="18.75" x14ac:dyDescent="0.3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</row>
    <row r="570" spans="1:18" ht="18.75" x14ac:dyDescent="0.3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</row>
    <row r="571" spans="1:18" ht="18.75" x14ac:dyDescent="0.3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</row>
    <row r="572" spans="1:18" ht="18.75" x14ac:dyDescent="0.3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</row>
    <row r="573" spans="1:18" ht="18.75" x14ac:dyDescent="0.3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</row>
    <row r="574" spans="1:18" ht="18.75" x14ac:dyDescent="0.3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</row>
    <row r="575" spans="1:18" ht="18.75" x14ac:dyDescent="0.3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</row>
    <row r="576" spans="1:18" ht="18.75" x14ac:dyDescent="0.3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</row>
    <row r="577" spans="1:18" ht="18.75" x14ac:dyDescent="0.3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</row>
    <row r="578" spans="1:18" ht="18.75" x14ac:dyDescent="0.3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</row>
    <row r="579" spans="1:18" ht="18.75" x14ac:dyDescent="0.3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</row>
    <row r="580" spans="1:18" ht="18.75" x14ac:dyDescent="0.3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</row>
    <row r="581" spans="1:18" ht="18.75" x14ac:dyDescent="0.3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</row>
    <row r="582" spans="1:18" ht="18.75" x14ac:dyDescent="0.3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</row>
    <row r="583" spans="1:18" ht="18.75" x14ac:dyDescent="0.3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</row>
    <row r="584" spans="1:18" ht="18.75" x14ac:dyDescent="0.3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</row>
    <row r="585" spans="1:18" ht="18.75" x14ac:dyDescent="0.3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</row>
    <row r="586" spans="1:18" ht="18.75" x14ac:dyDescent="0.3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</row>
    <row r="587" spans="1:18" ht="18.75" x14ac:dyDescent="0.3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</row>
    <row r="588" spans="1:18" ht="18.75" x14ac:dyDescent="0.3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</row>
    <row r="589" spans="1:18" ht="18.75" x14ac:dyDescent="0.3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</row>
    <row r="590" spans="1:18" ht="18.75" x14ac:dyDescent="0.3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</row>
    <row r="591" spans="1:18" ht="18.75" x14ac:dyDescent="0.3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</row>
    <row r="592" spans="1:18" ht="18.75" x14ac:dyDescent="0.3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</row>
    <row r="593" spans="1:18" ht="18.75" x14ac:dyDescent="0.3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</row>
    <row r="594" spans="1:18" ht="18.75" x14ac:dyDescent="0.3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</row>
    <row r="595" spans="1:18" ht="18.75" x14ac:dyDescent="0.3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</row>
    <row r="596" spans="1:18" ht="18.75" x14ac:dyDescent="0.3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</row>
    <row r="597" spans="1:18" ht="18.75" x14ac:dyDescent="0.3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</row>
    <row r="598" spans="1:18" ht="18.75" x14ac:dyDescent="0.3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</row>
    <row r="599" spans="1:18" ht="18.75" x14ac:dyDescent="0.3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</row>
    <row r="600" spans="1:18" ht="18.75" x14ac:dyDescent="0.3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</row>
    <row r="601" spans="1:18" ht="18.75" x14ac:dyDescent="0.3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</row>
    <row r="602" spans="1:18" ht="18.75" x14ac:dyDescent="0.3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</row>
    <row r="603" spans="1:18" ht="18.75" x14ac:dyDescent="0.3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</row>
    <row r="604" spans="1:18" ht="18.75" x14ac:dyDescent="0.3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</row>
    <row r="605" spans="1:18" ht="18.75" x14ac:dyDescent="0.3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</row>
    <row r="606" spans="1:18" ht="18.75" x14ac:dyDescent="0.3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</row>
    <row r="607" spans="1:18" ht="18.75" x14ac:dyDescent="0.3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</row>
    <row r="608" spans="1:18" ht="18.75" x14ac:dyDescent="0.3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</row>
    <row r="609" spans="1:18" ht="18.75" x14ac:dyDescent="0.3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</row>
    <row r="610" spans="1:18" ht="18.75" x14ac:dyDescent="0.3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</row>
    <row r="611" spans="1:18" ht="18.75" x14ac:dyDescent="0.3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</row>
    <row r="612" spans="1:18" ht="18.75" x14ac:dyDescent="0.3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</row>
    <row r="613" spans="1:18" ht="18.75" x14ac:dyDescent="0.3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</row>
    <row r="614" spans="1:18" ht="18.75" x14ac:dyDescent="0.3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</row>
    <row r="615" spans="1:18" ht="18.75" x14ac:dyDescent="0.3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</row>
    <row r="616" spans="1:18" ht="18.75" x14ac:dyDescent="0.3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</row>
    <row r="617" spans="1:18" ht="18.75" x14ac:dyDescent="0.3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</row>
    <row r="618" spans="1:18" ht="18.75" x14ac:dyDescent="0.3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</row>
    <row r="619" spans="1:18" ht="18.75" x14ac:dyDescent="0.3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</row>
    <row r="620" spans="1:18" ht="18.75" x14ac:dyDescent="0.3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</row>
    <row r="621" spans="1:18" ht="18.75" x14ac:dyDescent="0.3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</row>
    <row r="622" spans="1:18" ht="18.75" x14ac:dyDescent="0.3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</row>
    <row r="623" spans="1:18" ht="18.75" x14ac:dyDescent="0.3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</row>
    <row r="624" spans="1:18" ht="18.75" x14ac:dyDescent="0.3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</row>
    <row r="625" spans="1:18" ht="18.75" x14ac:dyDescent="0.3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</row>
    <row r="626" spans="1:18" ht="18.75" x14ac:dyDescent="0.3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</row>
    <row r="627" spans="1:18" ht="18.75" x14ac:dyDescent="0.3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</row>
    <row r="628" spans="1:18" ht="18.75" x14ac:dyDescent="0.3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</row>
    <row r="629" spans="1:18" ht="18.75" x14ac:dyDescent="0.3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</row>
    <row r="630" spans="1:18" ht="18.75" x14ac:dyDescent="0.3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</row>
    <row r="631" spans="1:18" ht="18.75" x14ac:dyDescent="0.3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</row>
    <row r="632" spans="1:18" ht="18.75" x14ac:dyDescent="0.3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</row>
    <row r="633" spans="1:18" ht="18.75" x14ac:dyDescent="0.3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</row>
    <row r="634" spans="1:18" ht="18.75" x14ac:dyDescent="0.3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</row>
    <row r="635" spans="1:18" ht="18.75" x14ac:dyDescent="0.3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</row>
    <row r="636" spans="1:18" ht="18.75" x14ac:dyDescent="0.3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</row>
    <row r="637" spans="1:18" ht="18.75" x14ac:dyDescent="0.3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</row>
    <row r="638" spans="1:18" ht="18.75" x14ac:dyDescent="0.3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</row>
    <row r="639" spans="1:18" ht="18.75" x14ac:dyDescent="0.3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</row>
    <row r="640" spans="1:18" ht="18.75" x14ac:dyDescent="0.3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</row>
    <row r="641" spans="1:18" ht="18.75" x14ac:dyDescent="0.3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</row>
    <row r="642" spans="1:18" ht="18.75" x14ac:dyDescent="0.3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</row>
    <row r="643" spans="1:18" ht="18.75" x14ac:dyDescent="0.3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</row>
    <row r="644" spans="1:18" ht="18.75" x14ac:dyDescent="0.3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</row>
    <row r="645" spans="1:18" ht="18.75" x14ac:dyDescent="0.3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</row>
    <row r="646" spans="1:18" ht="18.75" x14ac:dyDescent="0.3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</row>
    <row r="647" spans="1:18" ht="18.75" x14ac:dyDescent="0.3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</row>
    <row r="648" spans="1:18" ht="18.75" x14ac:dyDescent="0.3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</row>
    <row r="649" spans="1:18" ht="18.75" x14ac:dyDescent="0.3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</row>
    <row r="650" spans="1:18" ht="18.75" x14ac:dyDescent="0.3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</row>
    <row r="651" spans="1:18" ht="18.75" x14ac:dyDescent="0.3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</row>
    <row r="652" spans="1:18" ht="18.75" x14ac:dyDescent="0.3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</row>
    <row r="653" spans="1:18" ht="18.75" x14ac:dyDescent="0.3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</row>
    <row r="654" spans="1:18" ht="18.75" x14ac:dyDescent="0.3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</row>
    <row r="655" spans="1:18" ht="18.75" x14ac:dyDescent="0.3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</row>
    <row r="656" spans="1:18" ht="18.75" x14ac:dyDescent="0.3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</row>
    <row r="657" spans="1:18" ht="18.75" x14ac:dyDescent="0.3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</row>
    <row r="658" spans="1:18" ht="18.75" x14ac:dyDescent="0.3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</row>
    <row r="659" spans="1:18" ht="18.75" x14ac:dyDescent="0.3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</row>
    <row r="660" spans="1:18" ht="18.75" x14ac:dyDescent="0.3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</row>
  </sheetData>
  <mergeCells count="48">
    <mergeCell ref="A27:C27"/>
    <mergeCell ref="A24:C24"/>
    <mergeCell ref="A25:C25"/>
    <mergeCell ref="A26:C26"/>
    <mergeCell ref="A20:C20"/>
    <mergeCell ref="A21:C21"/>
    <mergeCell ref="A23:C23"/>
    <mergeCell ref="H2:H3"/>
    <mergeCell ref="I2:I3"/>
    <mergeCell ref="A1:O1"/>
    <mergeCell ref="A2:A3"/>
    <mergeCell ref="B2:B3"/>
    <mergeCell ref="C2:C3"/>
    <mergeCell ref="J2:J3"/>
    <mergeCell ref="D2:D3"/>
    <mergeCell ref="E2:E3"/>
    <mergeCell ref="F2:F3"/>
    <mergeCell ref="G2:G3"/>
    <mergeCell ref="A19:C19"/>
    <mergeCell ref="A22:P22"/>
    <mergeCell ref="A18:C18"/>
    <mergeCell ref="A8:O8"/>
    <mergeCell ref="A15:P15"/>
    <mergeCell ref="A16:C16"/>
    <mergeCell ref="A17:C17"/>
    <mergeCell ref="P2:P3"/>
    <mergeCell ref="Q2:Q3"/>
    <mergeCell ref="R2:R3"/>
    <mergeCell ref="S2:S3"/>
    <mergeCell ref="K2:K3"/>
    <mergeCell ref="N2:N3"/>
    <mergeCell ref="O2:O3"/>
    <mergeCell ref="M2:M3"/>
    <mergeCell ref="L2:L3"/>
    <mergeCell ref="AF2:AF3"/>
    <mergeCell ref="AG2:AG3"/>
    <mergeCell ref="Y2:Y3"/>
    <mergeCell ref="Z2:Z3"/>
    <mergeCell ref="AA2:AA3"/>
    <mergeCell ref="AB2:AB3"/>
    <mergeCell ref="AC2:AC3"/>
    <mergeCell ref="AD2:AD3"/>
    <mergeCell ref="T2:T3"/>
    <mergeCell ref="U2:U3"/>
    <mergeCell ref="X2:X3"/>
    <mergeCell ref="AE2:AE3"/>
    <mergeCell ref="V2:V3"/>
    <mergeCell ref="W2:W3"/>
  </mergeCells>
  <printOptions horizontalCentered="1"/>
  <pageMargins left="0" right="0" top="0" bottom="0" header="0.31496062992125984" footer="0.31496062992125984"/>
  <pageSetup paperSize="9" scale="50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1"/>
  <sheetViews>
    <sheetView topLeftCell="A7" zoomScale="85" zoomScaleNormal="85" workbookViewId="0">
      <selection activeCell="G45" sqref="G45"/>
    </sheetView>
  </sheetViews>
  <sheetFormatPr defaultRowHeight="12.75" x14ac:dyDescent="0.2"/>
  <cols>
    <col min="2" max="2" width="51.83203125" customWidth="1"/>
    <col min="3" max="18" width="16.5" customWidth="1"/>
  </cols>
  <sheetData>
    <row r="1" spans="2:18" ht="13.5" thickBot="1" x14ac:dyDescent="0.25"/>
    <row r="2" spans="2:18" ht="26.25" x14ac:dyDescent="0.4">
      <c r="B2" s="105" t="s">
        <v>102</v>
      </c>
      <c r="D2" s="141" t="s">
        <v>45</v>
      </c>
      <c r="E2" s="142"/>
      <c r="F2" s="142"/>
      <c r="G2" s="142"/>
      <c r="H2" s="143"/>
      <c r="I2" s="144" t="s">
        <v>56</v>
      </c>
      <c r="J2" s="145"/>
      <c r="K2" s="145"/>
      <c r="L2" s="145"/>
      <c r="M2" s="146"/>
      <c r="N2" s="147" t="s">
        <v>77</v>
      </c>
      <c r="O2" s="145"/>
      <c r="P2" s="145"/>
      <c r="Q2" s="145"/>
      <c r="R2" s="146"/>
    </row>
    <row r="3" spans="2:18" ht="19.5" thickBot="1" x14ac:dyDescent="0.25">
      <c r="D3" s="101" t="s">
        <v>11</v>
      </c>
      <c r="E3" s="102" t="s">
        <v>27</v>
      </c>
      <c r="F3" s="102" t="s">
        <v>21</v>
      </c>
      <c r="G3" s="102" t="s">
        <v>22</v>
      </c>
      <c r="H3" s="103" t="s">
        <v>28</v>
      </c>
      <c r="I3" s="101" t="s">
        <v>11</v>
      </c>
      <c r="J3" s="102" t="s">
        <v>27</v>
      </c>
      <c r="K3" s="102" t="s">
        <v>21</v>
      </c>
      <c r="L3" s="102" t="s">
        <v>22</v>
      </c>
      <c r="M3" s="103" t="s">
        <v>28</v>
      </c>
      <c r="N3" s="104" t="s">
        <v>11</v>
      </c>
      <c r="O3" s="102" t="s">
        <v>27</v>
      </c>
      <c r="P3" s="102" t="s">
        <v>21</v>
      </c>
      <c r="Q3" s="102" t="s">
        <v>22</v>
      </c>
      <c r="R3" s="103" t="s">
        <v>28</v>
      </c>
    </row>
    <row r="4" spans="2:18" ht="21.75" customHeight="1" x14ac:dyDescent="0.2">
      <c r="B4" s="78" t="s">
        <v>84</v>
      </c>
      <c r="C4" s="83" t="s">
        <v>94</v>
      </c>
      <c r="D4" s="96">
        <f>E4+F4+G4+H4</f>
        <v>39.799345000000002</v>
      </c>
      <c r="E4" s="97">
        <f>E7+E11</f>
        <v>36.33813</v>
      </c>
      <c r="F4" s="98"/>
      <c r="G4" s="97">
        <f>G6+G7+G8</f>
        <v>3.2967529999999998</v>
      </c>
      <c r="H4" s="99">
        <f>H6+H7</f>
        <v>0.164462</v>
      </c>
      <c r="I4" s="96">
        <f>J4+K4+L4+M4</f>
        <v>61.356071</v>
      </c>
      <c r="J4" s="97">
        <f>J7+J11</f>
        <v>52.113720000000001</v>
      </c>
      <c r="K4" s="98"/>
      <c r="L4" s="97">
        <f>L6+L7+L8</f>
        <v>7.0667720000000003</v>
      </c>
      <c r="M4" s="99">
        <f>M6+M7</f>
        <v>2.1755790000000004</v>
      </c>
      <c r="N4" s="100">
        <f>O4+P4+Q4+R4</f>
        <v>69.175530600000002</v>
      </c>
      <c r="O4" s="97">
        <f>O7+O11</f>
        <v>61.569060000000007</v>
      </c>
      <c r="P4" s="98"/>
      <c r="Q4" s="97">
        <f>Q6+Q7+Q8</f>
        <v>7.1585666000000003</v>
      </c>
      <c r="R4" s="97">
        <f>R6+R7</f>
        <v>0.44790400000000002</v>
      </c>
    </row>
    <row r="5" spans="2:18" ht="21.75" customHeight="1" x14ac:dyDescent="0.2">
      <c r="B5" s="78" t="s">
        <v>85</v>
      </c>
      <c r="C5" s="83" t="s">
        <v>94</v>
      </c>
      <c r="D5" s="85"/>
      <c r="E5" s="80"/>
      <c r="F5" s="80"/>
      <c r="G5" s="80"/>
      <c r="H5" s="86"/>
      <c r="I5" s="92"/>
      <c r="J5" s="81"/>
      <c r="K5" s="81"/>
      <c r="L5" s="81"/>
      <c r="M5" s="93"/>
      <c r="N5" s="91"/>
      <c r="O5" s="80"/>
      <c r="P5" s="80"/>
      <c r="Q5" s="80"/>
      <c r="R5" s="80"/>
    </row>
    <row r="6" spans="2:18" ht="21.75" customHeight="1" x14ac:dyDescent="0.2">
      <c r="B6" s="78" t="s">
        <v>86</v>
      </c>
      <c r="C6" s="83" t="s">
        <v>94</v>
      </c>
      <c r="D6" s="87">
        <f>E6+F6+G6+H6</f>
        <v>5.0221000000000002E-2</v>
      </c>
      <c r="E6" s="80"/>
      <c r="F6" s="80"/>
      <c r="G6" s="80">
        <v>1.0106E-2</v>
      </c>
      <c r="H6" s="86">
        <v>4.0114999999999998E-2</v>
      </c>
      <c r="I6" s="87">
        <f>J6+K6+L6+M6</f>
        <v>6.0117500000000004E-2</v>
      </c>
      <c r="J6" s="80"/>
      <c r="K6" s="80"/>
      <c r="L6" s="80">
        <v>1.5106E-2</v>
      </c>
      <c r="M6" s="86">
        <v>4.5011500000000003E-2</v>
      </c>
      <c r="N6" s="91"/>
      <c r="O6" s="80"/>
      <c r="P6" s="80"/>
      <c r="Q6" s="80"/>
      <c r="R6" s="80"/>
    </row>
    <row r="7" spans="2:18" ht="21.75" customHeight="1" x14ac:dyDescent="0.2">
      <c r="B7" s="78" t="s">
        <v>87</v>
      </c>
      <c r="C7" s="83" t="s">
        <v>94</v>
      </c>
      <c r="D7" s="87">
        <f>E7+F7+G7+H7</f>
        <v>15.673249999999999</v>
      </c>
      <c r="E7" s="80">
        <v>13.367089999999999</v>
      </c>
      <c r="F7" s="80"/>
      <c r="G7" s="80">
        <v>2.181813</v>
      </c>
      <c r="H7" s="86">
        <v>0.124347</v>
      </c>
      <c r="I7" s="94">
        <f>J7+K7+L7+M7</f>
        <v>26.007440500000001</v>
      </c>
      <c r="J7" s="80">
        <v>19.040520000000001</v>
      </c>
      <c r="K7" s="80"/>
      <c r="L7" s="80">
        <v>4.8363529999999999</v>
      </c>
      <c r="M7" s="86">
        <v>2.1305675000000002</v>
      </c>
      <c r="N7" s="84">
        <f>O7+P7+Q7+R7</f>
        <v>44.618184000000007</v>
      </c>
      <c r="O7" s="79">
        <v>38.138640000000002</v>
      </c>
      <c r="P7" s="79"/>
      <c r="Q7" s="79">
        <v>6.0316400000000003</v>
      </c>
      <c r="R7" s="79">
        <v>0.44790400000000002</v>
      </c>
    </row>
    <row r="8" spans="2:18" ht="21.75" customHeight="1" x14ac:dyDescent="0.2">
      <c r="B8" s="78" t="s">
        <v>88</v>
      </c>
      <c r="C8" s="83" t="s">
        <v>94</v>
      </c>
      <c r="D8" s="87">
        <f>E8+F8+G8+H8</f>
        <v>1.1048340000000001</v>
      </c>
      <c r="E8" s="80"/>
      <c r="F8" s="80"/>
      <c r="G8" s="80">
        <f>G10</f>
        <v>1.1048340000000001</v>
      </c>
      <c r="H8" s="86"/>
      <c r="I8" s="94">
        <f>J8+K8+L8+M8</f>
        <v>2.2153130000000001</v>
      </c>
      <c r="J8" s="80"/>
      <c r="K8" s="80"/>
      <c r="L8" s="80">
        <f>L10</f>
        <v>2.2153130000000001</v>
      </c>
      <c r="M8" s="86"/>
      <c r="N8" s="84">
        <f>O8+P8+Q8+R8</f>
        <v>1.1269266</v>
      </c>
      <c r="O8" s="79"/>
      <c r="P8" s="79"/>
      <c r="Q8" s="79">
        <f>Q10</f>
        <v>1.1269266</v>
      </c>
      <c r="R8" s="79"/>
    </row>
    <row r="9" spans="2:18" ht="21.75" customHeight="1" x14ac:dyDescent="0.2">
      <c r="B9" s="78" t="s">
        <v>89</v>
      </c>
      <c r="C9" s="83" t="s">
        <v>94</v>
      </c>
      <c r="D9" s="87"/>
      <c r="E9" s="80"/>
      <c r="F9" s="80"/>
      <c r="G9" s="80"/>
      <c r="H9" s="86"/>
      <c r="I9" s="94"/>
      <c r="J9" s="80"/>
      <c r="K9" s="80"/>
      <c r="L9" s="80"/>
      <c r="M9" s="86"/>
      <c r="N9" s="84"/>
      <c r="O9" s="79"/>
      <c r="P9" s="79"/>
      <c r="Q9" s="79"/>
      <c r="R9" s="79"/>
    </row>
    <row r="10" spans="2:18" ht="39.75" customHeight="1" x14ac:dyDescent="0.2">
      <c r="B10" s="78" t="s">
        <v>90</v>
      </c>
      <c r="C10" s="83" t="s">
        <v>94</v>
      </c>
      <c r="D10" s="87">
        <f>E10+F10+G10+H10</f>
        <v>1.1048340000000001</v>
      </c>
      <c r="E10" s="80"/>
      <c r="F10" s="80"/>
      <c r="G10" s="80">
        <v>1.1048340000000001</v>
      </c>
      <c r="H10" s="86"/>
      <c r="I10" s="94">
        <f>J10+K10+L10+M10</f>
        <v>2.2153130000000001</v>
      </c>
      <c r="J10" s="80"/>
      <c r="K10" s="80"/>
      <c r="L10" s="80">
        <v>2.2153130000000001</v>
      </c>
      <c r="M10" s="86"/>
      <c r="N10" s="84">
        <f>O10+P10+Q10+R10</f>
        <v>1.1269266</v>
      </c>
      <c r="O10" s="79"/>
      <c r="P10" s="79"/>
      <c r="Q10" s="79">
        <v>1.1269266</v>
      </c>
      <c r="R10" s="79"/>
    </row>
    <row r="11" spans="2:18" ht="23.25" customHeight="1" thickBot="1" x14ac:dyDescent="0.25">
      <c r="B11" s="82" t="s">
        <v>91</v>
      </c>
      <c r="C11" s="83" t="s">
        <v>94</v>
      </c>
      <c r="D11" s="88">
        <f>E11+F11+G11+H11</f>
        <v>22.971039999999999</v>
      </c>
      <c r="E11" s="89">
        <v>22.971039999999999</v>
      </c>
      <c r="F11" s="89"/>
      <c r="G11" s="89"/>
      <c r="H11" s="90"/>
      <c r="I11" s="95">
        <f>J11+K11+L11+M11</f>
        <v>33.0732</v>
      </c>
      <c r="J11" s="89">
        <v>33.0732</v>
      </c>
      <c r="K11" s="89"/>
      <c r="L11" s="89"/>
      <c r="M11" s="90"/>
      <c r="N11" s="84">
        <f>O11+P11+Q11+R11</f>
        <v>23.430420000000002</v>
      </c>
      <c r="O11" s="79">
        <v>23.430420000000002</v>
      </c>
      <c r="P11" s="79"/>
      <c r="Q11" s="79"/>
      <c r="R11" s="79"/>
    </row>
    <row r="14" spans="2:18" ht="13.5" thickBot="1" x14ac:dyDescent="0.25"/>
    <row r="15" spans="2:18" ht="26.25" x14ac:dyDescent="0.4">
      <c r="B15" s="105" t="s">
        <v>103</v>
      </c>
      <c r="D15" s="141" t="s">
        <v>45</v>
      </c>
      <c r="E15" s="142"/>
      <c r="F15" s="142"/>
      <c r="G15" s="142"/>
      <c r="H15" s="143"/>
      <c r="I15" s="144" t="s">
        <v>56</v>
      </c>
      <c r="J15" s="145"/>
      <c r="K15" s="145"/>
      <c r="L15" s="145"/>
      <c r="M15" s="146"/>
      <c r="N15" s="147" t="s">
        <v>77</v>
      </c>
      <c r="O15" s="145"/>
      <c r="P15" s="145"/>
      <c r="Q15" s="145"/>
      <c r="R15" s="146"/>
    </row>
    <row r="16" spans="2:18" ht="19.5" thickBot="1" x14ac:dyDescent="0.25">
      <c r="D16" s="101" t="s">
        <v>11</v>
      </c>
      <c r="E16" s="102" t="s">
        <v>27</v>
      </c>
      <c r="F16" s="102" t="s">
        <v>21</v>
      </c>
      <c r="G16" s="102" t="s">
        <v>22</v>
      </c>
      <c r="H16" s="103" t="s">
        <v>28</v>
      </c>
      <c r="I16" s="101" t="s">
        <v>11</v>
      </c>
      <c r="J16" s="102" t="s">
        <v>27</v>
      </c>
      <c r="K16" s="102" t="s">
        <v>21</v>
      </c>
      <c r="L16" s="102" t="s">
        <v>22</v>
      </c>
      <c r="M16" s="103" t="s">
        <v>28</v>
      </c>
      <c r="N16" s="104" t="s">
        <v>11</v>
      </c>
      <c r="O16" s="102" t="s">
        <v>27</v>
      </c>
      <c r="P16" s="102" t="s">
        <v>21</v>
      </c>
      <c r="Q16" s="102" t="s">
        <v>22</v>
      </c>
      <c r="R16" s="103" t="s">
        <v>28</v>
      </c>
    </row>
    <row r="17" spans="2:18" ht="18.75" x14ac:dyDescent="0.2">
      <c r="B17" s="78" t="s">
        <v>84</v>
      </c>
      <c r="C17" s="83" t="s">
        <v>94</v>
      </c>
      <c r="D17" s="96"/>
      <c r="E17" s="97">
        <f>E20+E24</f>
        <v>100</v>
      </c>
      <c r="F17" s="98"/>
      <c r="G17" s="97">
        <f>G19+G20+G21</f>
        <v>100</v>
      </c>
      <c r="H17" s="99">
        <f>H19+H20</f>
        <v>100</v>
      </c>
      <c r="I17" s="96"/>
      <c r="J17" s="97">
        <f>J20+J24</f>
        <v>100</v>
      </c>
      <c r="K17" s="98"/>
      <c r="L17" s="97">
        <f>L19+L20+L21</f>
        <v>100</v>
      </c>
      <c r="M17" s="99">
        <f>M19+M20</f>
        <v>99.999999999999986</v>
      </c>
      <c r="N17" s="100"/>
      <c r="O17" s="97">
        <f>O20+O24</f>
        <v>100</v>
      </c>
      <c r="P17" s="98"/>
      <c r="Q17" s="97">
        <f>Q19+Q20+Q21</f>
        <v>99.999999999999986</v>
      </c>
      <c r="R17" s="97">
        <f>R19+R20</f>
        <v>100</v>
      </c>
    </row>
    <row r="18" spans="2:18" ht="18.75" x14ac:dyDescent="0.2">
      <c r="B18" s="78" t="s">
        <v>85</v>
      </c>
      <c r="C18" s="83" t="s">
        <v>94</v>
      </c>
      <c r="D18" s="85"/>
      <c r="E18" s="80"/>
      <c r="F18" s="80"/>
      <c r="G18" s="80"/>
      <c r="H18" s="86"/>
      <c r="I18" s="92"/>
      <c r="J18" s="81"/>
      <c r="K18" s="81"/>
      <c r="L18" s="81"/>
      <c r="M18" s="93"/>
      <c r="N18" s="91"/>
      <c r="O18" s="80"/>
      <c r="P18" s="80"/>
      <c r="Q18" s="80"/>
      <c r="R18" s="80"/>
    </row>
    <row r="19" spans="2:18" ht="18.75" x14ac:dyDescent="0.2">
      <c r="B19" s="78" t="s">
        <v>86</v>
      </c>
      <c r="C19" s="83" t="s">
        <v>94</v>
      </c>
      <c r="D19" s="87">
        <f>D6*100/$D$4</f>
        <v>0.12618549375624147</v>
      </c>
      <c r="E19" s="87"/>
      <c r="F19" s="87"/>
      <c r="G19" s="87">
        <f>G6*100/$G$4</f>
        <v>0.30654404500428151</v>
      </c>
      <c r="H19" s="87">
        <f>H6*100/H4</f>
        <v>24.391652783013704</v>
      </c>
      <c r="I19" s="87">
        <f>I6*100/$I$4</f>
        <v>9.7981339124534231E-2</v>
      </c>
      <c r="J19" s="87">
        <f>J6*100/$J$4</f>
        <v>0</v>
      </c>
      <c r="K19" s="87"/>
      <c r="L19" s="87">
        <f>L6*100/$L$4</f>
        <v>0.21376096469505454</v>
      </c>
      <c r="M19" s="87">
        <f>M6*100/M4</f>
        <v>2.0689434858490539</v>
      </c>
      <c r="N19" s="87">
        <f>N6*100/$N$4</f>
        <v>0</v>
      </c>
      <c r="O19" s="87"/>
      <c r="P19" s="87"/>
      <c r="Q19" s="87"/>
      <c r="R19" s="87"/>
    </row>
    <row r="20" spans="2:18" ht="18.75" x14ac:dyDescent="0.2">
      <c r="B20" s="78" t="s">
        <v>87</v>
      </c>
      <c r="C20" s="83" t="s">
        <v>94</v>
      </c>
      <c r="D20" s="87">
        <f>D7*100/$D$4</f>
        <v>39.380673224647289</v>
      </c>
      <c r="E20" s="87">
        <f>E7*100/$E$4</f>
        <v>36.785299628792124</v>
      </c>
      <c r="F20" s="80"/>
      <c r="G20" s="87">
        <f>G7*100/$G$4</f>
        <v>66.180663216200912</v>
      </c>
      <c r="H20" s="87">
        <f>H7*100/H4</f>
        <v>75.608347216986289</v>
      </c>
      <c r="I20" s="87">
        <f>I7*100/$I$4</f>
        <v>42.387721501919515</v>
      </c>
      <c r="J20" s="87">
        <f>J7*100/$J$4</f>
        <v>36.536482139444281</v>
      </c>
      <c r="K20" s="80"/>
      <c r="L20" s="87">
        <f>L7*100/$L$4</f>
        <v>68.43793743451748</v>
      </c>
      <c r="M20" s="87">
        <f>M7*100/M4</f>
        <v>97.931056514150939</v>
      </c>
      <c r="N20" s="87">
        <f>N7*100/$N$4</f>
        <v>64.499951952663466</v>
      </c>
      <c r="O20" s="87">
        <f>O7*100/$O$4</f>
        <v>61.94448965113321</v>
      </c>
      <c r="P20" s="80"/>
      <c r="Q20" s="87">
        <f>Q7*100/$Q$4</f>
        <v>84.257650127890116</v>
      </c>
      <c r="R20" s="87">
        <f>R7*100/R4</f>
        <v>100</v>
      </c>
    </row>
    <row r="21" spans="2:18" ht="18.75" x14ac:dyDescent="0.2">
      <c r="B21" s="78" t="s">
        <v>88</v>
      </c>
      <c r="C21" s="83" t="s">
        <v>94</v>
      </c>
      <c r="D21" s="87">
        <f>D8*100/$D$4</f>
        <v>2.7760105097207002</v>
      </c>
      <c r="E21" s="87"/>
      <c r="F21" s="80"/>
      <c r="G21" s="87">
        <f>G8*100/$G$4</f>
        <v>33.512792738794808</v>
      </c>
      <c r="H21" s="86"/>
      <c r="I21" s="87">
        <f>I8*100/$I$4</f>
        <v>3.6105848433482648</v>
      </c>
      <c r="J21" s="87"/>
      <c r="K21" s="80"/>
      <c r="L21" s="87">
        <f>L8*100/$L$4</f>
        <v>31.348301600787462</v>
      </c>
      <c r="M21" s="86"/>
      <c r="N21" s="87">
        <f>N8*100/$N$4</f>
        <v>1.6290826976323909</v>
      </c>
      <c r="O21" s="87"/>
      <c r="P21" s="80"/>
      <c r="Q21" s="87">
        <f>Q8*100/$Q$4</f>
        <v>15.742349872109871</v>
      </c>
      <c r="R21" s="86"/>
    </row>
    <row r="22" spans="2:18" ht="18.75" x14ac:dyDescent="0.2">
      <c r="B22" s="78" t="s">
        <v>89</v>
      </c>
      <c r="C22" s="83" t="s">
        <v>94</v>
      </c>
      <c r="D22" s="87"/>
      <c r="E22" s="87"/>
      <c r="F22" s="80"/>
      <c r="G22" s="87"/>
      <c r="H22" s="86"/>
      <c r="I22" s="87"/>
      <c r="J22" s="87"/>
      <c r="K22" s="80"/>
      <c r="L22" s="87"/>
      <c r="M22" s="86"/>
      <c r="N22" s="87"/>
      <c r="O22" s="87"/>
      <c r="P22" s="80"/>
      <c r="Q22" s="87"/>
      <c r="R22" s="86"/>
    </row>
    <row r="23" spans="2:18" ht="37.5" x14ac:dyDescent="0.2">
      <c r="B23" s="78" t="s">
        <v>90</v>
      </c>
      <c r="C23" s="83" t="s">
        <v>94</v>
      </c>
      <c r="D23" s="87">
        <f>D10*100/$D$4</f>
        <v>2.7760105097207002</v>
      </c>
      <c r="E23" s="87"/>
      <c r="F23" s="80"/>
      <c r="G23" s="87">
        <f>G10*100/$G$4</f>
        <v>33.512792738794808</v>
      </c>
      <c r="H23" s="86"/>
      <c r="I23" s="87">
        <f>I10*100/$I$4</f>
        <v>3.6105848433482648</v>
      </c>
      <c r="J23" s="87"/>
      <c r="K23" s="80"/>
      <c r="L23" s="87">
        <f>L10*100/$L$4</f>
        <v>31.348301600787462</v>
      </c>
      <c r="M23" s="86"/>
      <c r="N23" s="87">
        <f>N10*100/$N$4</f>
        <v>1.6290826976323909</v>
      </c>
      <c r="O23" s="87"/>
      <c r="P23" s="80"/>
      <c r="Q23" s="87">
        <f>Q10*100/$Q$4</f>
        <v>15.742349872109871</v>
      </c>
      <c r="R23" s="86"/>
    </row>
    <row r="24" spans="2:18" ht="19.5" thickBot="1" x14ac:dyDescent="0.25">
      <c r="B24" s="82" t="s">
        <v>91</v>
      </c>
      <c r="C24" s="83" t="s">
        <v>94</v>
      </c>
      <c r="D24" s="87">
        <f>D11*100/$D$4</f>
        <v>57.717130771875759</v>
      </c>
      <c r="E24" s="87">
        <f>E11*100/$E$4</f>
        <v>63.214700371207869</v>
      </c>
      <c r="F24" s="89"/>
      <c r="G24" s="89"/>
      <c r="H24" s="90"/>
      <c r="I24" s="87">
        <f>I11*100/$I$4</f>
        <v>53.903712315607699</v>
      </c>
      <c r="J24" s="87">
        <f>J11*100/$J$4</f>
        <v>63.463517860555726</v>
      </c>
      <c r="K24" s="89"/>
      <c r="L24" s="89"/>
      <c r="M24" s="90"/>
      <c r="N24" s="87">
        <f>N11*100/$N$4</f>
        <v>33.870965349704164</v>
      </c>
      <c r="O24" s="87">
        <f>O11*100/$O$4</f>
        <v>38.05551034886679</v>
      </c>
      <c r="P24" s="89"/>
      <c r="Q24" s="89"/>
      <c r="R24" s="90"/>
    </row>
    <row r="27" spans="2:18" ht="13.5" thickBot="1" x14ac:dyDescent="0.25"/>
    <row r="28" spans="2:18" ht="26.25" x14ac:dyDescent="0.4">
      <c r="B28" s="105" t="s">
        <v>101</v>
      </c>
      <c r="D28" s="141" t="s">
        <v>45</v>
      </c>
      <c r="E28" s="142"/>
      <c r="F28" s="142"/>
      <c r="G28" s="142"/>
      <c r="H28" s="143"/>
      <c r="I28" s="144" t="s">
        <v>56</v>
      </c>
      <c r="J28" s="145"/>
      <c r="K28" s="145"/>
      <c r="L28" s="145"/>
      <c r="M28" s="146"/>
      <c r="N28" s="147" t="s">
        <v>77</v>
      </c>
      <c r="O28" s="145"/>
      <c r="P28" s="145"/>
      <c r="Q28" s="145"/>
      <c r="R28" s="146"/>
    </row>
    <row r="29" spans="2:18" ht="19.5" thickBot="1" x14ac:dyDescent="0.25">
      <c r="D29" s="101" t="s">
        <v>11</v>
      </c>
      <c r="E29" s="102" t="s">
        <v>27</v>
      </c>
      <c r="F29" s="102" t="s">
        <v>21</v>
      </c>
      <c r="G29" s="102" t="s">
        <v>22</v>
      </c>
      <c r="H29" s="103" t="s">
        <v>28</v>
      </c>
      <c r="I29" s="101" t="s">
        <v>11</v>
      </c>
      <c r="J29" s="102" t="s">
        <v>27</v>
      </c>
      <c r="K29" s="102" t="s">
        <v>21</v>
      </c>
      <c r="L29" s="102" t="s">
        <v>22</v>
      </c>
      <c r="M29" s="103" t="s">
        <v>28</v>
      </c>
      <c r="N29" s="104" t="s">
        <v>11</v>
      </c>
      <c r="O29" s="102" t="s">
        <v>27</v>
      </c>
      <c r="P29" s="102" t="s">
        <v>21</v>
      </c>
      <c r="Q29" s="102" t="s">
        <v>22</v>
      </c>
      <c r="R29" s="103" t="s">
        <v>28</v>
      </c>
    </row>
    <row r="30" spans="2:18" ht="18.75" x14ac:dyDescent="0.2">
      <c r="B30" s="78" t="s">
        <v>84</v>
      </c>
      <c r="C30" s="83" t="s">
        <v>94</v>
      </c>
      <c r="D30" s="96">
        <v>11.899999999999999</v>
      </c>
      <c r="E30" s="97">
        <v>10.865097076346355</v>
      </c>
      <c r="F30" s="98"/>
      <c r="G30" s="97">
        <v>0.98572880282326236</v>
      </c>
      <c r="H30" s="99">
        <v>4.9174120830380488E-2</v>
      </c>
      <c r="I30" s="96">
        <v>11.9</v>
      </c>
      <c r="J30" s="97">
        <v>11.16</v>
      </c>
      <c r="K30" s="98"/>
      <c r="L30" s="97">
        <v>0.68899999999999995</v>
      </c>
      <c r="M30" s="99">
        <v>5.0999999999999997E-2</v>
      </c>
      <c r="N30" s="100">
        <v>18.108772756806285</v>
      </c>
      <c r="O30" s="97">
        <v>16.117550439543731</v>
      </c>
      <c r="P30" s="98"/>
      <c r="Q30" s="97">
        <v>1.8739699088855915</v>
      </c>
      <c r="R30" s="99">
        <v>0.117252408376963</v>
      </c>
    </row>
    <row r="31" spans="2:18" ht="18.75" x14ac:dyDescent="0.2">
      <c r="B31" s="78" t="s">
        <v>85</v>
      </c>
      <c r="C31" s="83" t="s">
        <v>94</v>
      </c>
      <c r="D31" s="85"/>
      <c r="E31" s="80"/>
      <c r="F31" s="80"/>
      <c r="G31" s="80"/>
      <c r="H31" s="86"/>
      <c r="I31" s="92"/>
      <c r="J31" s="81"/>
      <c r="K31" s="81"/>
      <c r="L31" s="81"/>
      <c r="M31" s="93"/>
      <c r="N31" s="91"/>
      <c r="O31" s="80"/>
      <c r="P31" s="80"/>
      <c r="Q31" s="80"/>
      <c r="R31" s="86"/>
    </row>
    <row r="32" spans="2:18" ht="18.75" x14ac:dyDescent="0.2">
      <c r="B32" s="78" t="s">
        <v>86</v>
      </c>
      <c r="C32" s="83" t="s">
        <v>94</v>
      </c>
      <c r="D32" s="87">
        <f>E32+F32+G32+H32</f>
        <v>1.501607375699273E-2</v>
      </c>
      <c r="E32" s="87"/>
      <c r="F32" s="87"/>
      <c r="G32" s="87">
        <f>$G$30*G19/100</f>
        <v>3.0216929449467067E-3</v>
      </c>
      <c r="H32" s="87">
        <f>$H$30*H19/100</f>
        <v>1.1994380812046023E-2</v>
      </c>
      <c r="I32" s="87">
        <f>J32+K32+L32+M32</f>
        <v>2.5279742245319431E-3</v>
      </c>
      <c r="J32" s="87"/>
      <c r="K32" s="87"/>
      <c r="L32" s="87">
        <f>$L$30*L19/100</f>
        <v>1.4728130467489256E-3</v>
      </c>
      <c r="M32" s="106">
        <f>$M$30*M19/100</f>
        <v>1.0551611777830172E-3</v>
      </c>
      <c r="N32" s="87">
        <f>O32+P32+Q32+R32</f>
        <v>0</v>
      </c>
      <c r="O32" s="87"/>
      <c r="P32" s="87"/>
      <c r="Q32" s="87">
        <f>$Q$30*Q19/100</f>
        <v>0</v>
      </c>
      <c r="R32" s="106">
        <f>$R$30*R19/100</f>
        <v>0</v>
      </c>
    </row>
    <row r="33" spans="2:18" ht="18.75" x14ac:dyDescent="0.2">
      <c r="B33" s="78" t="s">
        <v>87</v>
      </c>
      <c r="C33" s="83" t="s">
        <v>94</v>
      </c>
      <c r="D33" s="87">
        <f>E33+F33+G33+H33</f>
        <v>4.6863001137330267</v>
      </c>
      <c r="E33" s="87">
        <f>$E$30*E20/100</f>
        <v>3.9967585144931399</v>
      </c>
      <c r="F33" s="80"/>
      <c r="G33" s="87">
        <f>$G$30*G20/100</f>
        <v>0.65236185922155243</v>
      </c>
      <c r="H33" s="87">
        <f>$H$30*H20/100</f>
        <v>3.7179740018334462E-2</v>
      </c>
      <c r="I33" s="87">
        <f>J33+K33+L33+M33</f>
        <v>4.5989536345080237</v>
      </c>
      <c r="J33" s="87">
        <f>$J$30*J20/100</f>
        <v>4.0774714067619815</v>
      </c>
      <c r="K33" s="80"/>
      <c r="L33" s="87">
        <f>$L$30*L20/100</f>
        <v>0.47153738892382541</v>
      </c>
      <c r="M33" s="106">
        <f>$M$30*M20/100</f>
        <v>4.9944838822216973E-2</v>
      </c>
      <c r="N33" s="87">
        <f>O33+P33+Q33+R33</f>
        <v>11.680149781747069</v>
      </c>
      <c r="O33" s="87">
        <f>$O$30*O20/100</f>
        <v>9.9839343640393423</v>
      </c>
      <c r="P33" s="80"/>
      <c r="Q33" s="87">
        <f>$Q$30*Q20/100</f>
        <v>1.5789630093307627</v>
      </c>
      <c r="R33" s="106">
        <f>$R$30*R20/100</f>
        <v>0.117252408376963</v>
      </c>
    </row>
    <row r="34" spans="2:18" ht="18.75" x14ac:dyDescent="0.2">
      <c r="B34" s="78" t="s">
        <v>88</v>
      </c>
      <c r="C34" s="83" t="s">
        <v>94</v>
      </c>
      <c r="D34" s="87">
        <f>E34+F34+G34+H34</f>
        <v>0.33034525065676329</v>
      </c>
      <c r="E34" s="87"/>
      <c r="F34" s="80"/>
      <c r="G34" s="87">
        <f>$G$30*G21/100</f>
        <v>0.33034525065676329</v>
      </c>
      <c r="H34" s="86"/>
      <c r="I34" s="87">
        <f>J34+K34+L34+M34</f>
        <v>0.21598979802942558</v>
      </c>
      <c r="J34" s="87"/>
      <c r="K34" s="80"/>
      <c r="L34" s="87">
        <f>$L$30*L21/100</f>
        <v>0.21598979802942558</v>
      </c>
      <c r="M34" s="86"/>
      <c r="N34" s="87">
        <f>O34+P34+Q34+R34</f>
        <v>0.29500689955482839</v>
      </c>
      <c r="O34" s="87"/>
      <c r="P34" s="80"/>
      <c r="Q34" s="87">
        <f>$Q$30*Q21/100</f>
        <v>0.29500689955482839</v>
      </c>
      <c r="R34" s="86"/>
    </row>
    <row r="35" spans="2:18" ht="18.75" x14ac:dyDescent="0.2">
      <c r="B35" s="78" t="s">
        <v>89</v>
      </c>
      <c r="C35" s="83" t="s">
        <v>94</v>
      </c>
      <c r="D35" s="87"/>
      <c r="E35" s="87"/>
      <c r="F35" s="80"/>
      <c r="G35" s="87"/>
      <c r="H35" s="86"/>
      <c r="I35" s="87"/>
      <c r="J35" s="87"/>
      <c r="K35" s="80"/>
      <c r="L35" s="87"/>
      <c r="M35" s="86"/>
      <c r="N35" s="87"/>
      <c r="O35" s="87"/>
      <c r="P35" s="80"/>
      <c r="Q35" s="87"/>
      <c r="R35" s="86"/>
    </row>
    <row r="36" spans="2:18" ht="37.5" x14ac:dyDescent="0.2">
      <c r="B36" s="78" t="s">
        <v>90</v>
      </c>
      <c r="C36" s="83" t="s">
        <v>94</v>
      </c>
      <c r="D36" s="87">
        <f>E36+F36+G36+H36</f>
        <v>0.33034525065676329</v>
      </c>
      <c r="E36" s="87"/>
      <c r="F36" s="80"/>
      <c r="G36" s="87">
        <f>$G$30*G23/100</f>
        <v>0.33034525065676329</v>
      </c>
      <c r="H36" s="86"/>
      <c r="I36" s="87">
        <f>J36+K36+L36+M36</f>
        <v>0.21598979802942558</v>
      </c>
      <c r="J36" s="87"/>
      <c r="K36" s="80"/>
      <c r="L36" s="87">
        <f>$L$30*L23/100</f>
        <v>0.21598979802942558</v>
      </c>
      <c r="M36" s="86"/>
      <c r="N36" s="87">
        <f>O36+P36+Q36+R36</f>
        <v>0.29500689955482839</v>
      </c>
      <c r="O36" s="87"/>
      <c r="P36" s="80"/>
      <c r="Q36" s="87">
        <f>$Q$30*Q23/100</f>
        <v>0.29500689955482839</v>
      </c>
      <c r="R36" s="86"/>
    </row>
    <row r="37" spans="2:18" ht="19.5" thickBot="1" x14ac:dyDescent="0.25">
      <c r="B37" s="82" t="s">
        <v>91</v>
      </c>
      <c r="C37" s="83" t="s">
        <v>94</v>
      </c>
      <c r="D37" s="88">
        <f>E37+F37+G37+H37</f>
        <v>6.8683385618532142</v>
      </c>
      <c r="E37" s="88">
        <f>$E$30*E24/100</f>
        <v>6.8683385618532142</v>
      </c>
      <c r="F37" s="89"/>
      <c r="G37" s="89"/>
      <c r="H37" s="90"/>
      <c r="I37" s="88">
        <f>J37+K37+L37+M37</f>
        <v>7.0825285932380186</v>
      </c>
      <c r="J37" s="88">
        <f>$J$30*J24/100</f>
        <v>7.0825285932380186</v>
      </c>
      <c r="K37" s="89"/>
      <c r="L37" s="89"/>
      <c r="M37" s="90"/>
      <c r="N37" s="88">
        <f>O37+P37+Q37+R37</f>
        <v>6.1336160755043894</v>
      </c>
      <c r="O37" s="88">
        <f>$O$30*O24/100</f>
        <v>6.1336160755043894</v>
      </c>
      <c r="P37" s="89"/>
      <c r="Q37" s="89"/>
      <c r="R37" s="90"/>
    </row>
    <row r="41" spans="2:18" ht="127.5" customHeight="1" x14ac:dyDescent="0.2">
      <c r="B41" s="140" t="s">
        <v>104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</row>
  </sheetData>
  <mergeCells count="10">
    <mergeCell ref="B41:L41"/>
    <mergeCell ref="D28:H28"/>
    <mergeCell ref="I28:M28"/>
    <mergeCell ref="N28:R28"/>
    <mergeCell ref="D2:H2"/>
    <mergeCell ref="I2:M2"/>
    <mergeCell ref="N2:R2"/>
    <mergeCell ref="D15:H15"/>
    <mergeCell ref="I15:M15"/>
    <mergeCell ref="N15:R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2"/>
  <sheetViews>
    <sheetView zoomScale="160" zoomScaleNormal="160" workbookViewId="0">
      <selection sqref="A1:D12"/>
    </sheetView>
  </sheetViews>
  <sheetFormatPr defaultRowHeight="12.75" x14ac:dyDescent="0.2"/>
  <cols>
    <col min="1" max="1" width="5.6640625" customWidth="1"/>
    <col min="2" max="2" width="32.1640625" customWidth="1"/>
    <col min="3" max="3" width="21.6640625" customWidth="1"/>
    <col min="4" max="4" width="20.33203125" customWidth="1"/>
  </cols>
  <sheetData>
    <row r="1" spans="1:4" x14ac:dyDescent="0.2">
      <c r="A1" s="148" t="s">
        <v>107</v>
      </c>
      <c r="B1" s="148"/>
      <c r="C1" s="148"/>
      <c r="D1" s="148"/>
    </row>
    <row r="3" spans="1:4" ht="20.25" customHeight="1" x14ac:dyDescent="0.2">
      <c r="A3" s="150" t="s">
        <v>114</v>
      </c>
      <c r="B3" s="150" t="s">
        <v>115</v>
      </c>
      <c r="C3" s="149" t="s">
        <v>117</v>
      </c>
      <c r="D3" s="149"/>
    </row>
    <row r="4" spans="1:4" ht="31.5" customHeight="1" x14ac:dyDescent="0.2">
      <c r="A4" s="151"/>
      <c r="B4" s="151"/>
      <c r="C4" s="111" t="s">
        <v>118</v>
      </c>
      <c r="D4" s="111" t="s">
        <v>119</v>
      </c>
    </row>
    <row r="5" spans="1:4" x14ac:dyDescent="0.2">
      <c r="A5" s="110">
        <v>1</v>
      </c>
      <c r="B5" s="110" t="s">
        <v>108</v>
      </c>
      <c r="C5" s="112">
        <v>633.8646</v>
      </c>
      <c r="D5" s="112">
        <v>3398.01</v>
      </c>
    </row>
    <row r="6" spans="1:4" x14ac:dyDescent="0.2">
      <c r="A6" s="110">
        <v>2</v>
      </c>
      <c r="B6" s="110" t="s">
        <v>116</v>
      </c>
      <c r="C6" s="112">
        <v>91.48</v>
      </c>
      <c r="D6" s="112">
        <v>6370</v>
      </c>
    </row>
    <row r="7" spans="1:4" x14ac:dyDescent="0.2">
      <c r="A7" s="110">
        <v>3</v>
      </c>
      <c r="B7" s="110" t="s">
        <v>109</v>
      </c>
      <c r="C7" s="112">
        <v>90.703900000000004</v>
      </c>
      <c r="D7" s="112">
        <v>830</v>
      </c>
    </row>
    <row r="8" spans="1:4" x14ac:dyDescent="0.2">
      <c r="A8" s="110">
        <v>4</v>
      </c>
      <c r="B8" s="110" t="s">
        <v>110</v>
      </c>
      <c r="C8" s="112">
        <v>19.5</v>
      </c>
      <c r="D8" s="112">
        <v>304.2</v>
      </c>
    </row>
    <row r="9" spans="1:4" x14ac:dyDescent="0.2">
      <c r="A9" s="110">
        <v>5</v>
      </c>
      <c r="B9" s="110" t="s">
        <v>111</v>
      </c>
      <c r="C9" s="112">
        <v>133.89529999999999</v>
      </c>
      <c r="D9" s="112">
        <v>920</v>
      </c>
    </row>
    <row r="10" spans="1:4" x14ac:dyDescent="0.2">
      <c r="A10" s="110">
        <v>6</v>
      </c>
      <c r="B10" s="110" t="s">
        <v>112</v>
      </c>
      <c r="C10" s="112">
        <v>276.79880000000003</v>
      </c>
      <c r="D10" s="112">
        <v>2260</v>
      </c>
    </row>
    <row r="11" spans="1:4" x14ac:dyDescent="0.2">
      <c r="A11" s="110">
        <v>7</v>
      </c>
      <c r="B11" s="110" t="s">
        <v>120</v>
      </c>
      <c r="C11" s="112">
        <v>23.097000000000001</v>
      </c>
      <c r="D11" s="112">
        <v>285.47899999999998</v>
      </c>
    </row>
    <row r="12" spans="1:4" x14ac:dyDescent="0.2">
      <c r="A12" s="110">
        <v>8</v>
      </c>
      <c r="B12" s="110" t="s">
        <v>113</v>
      </c>
      <c r="C12" s="112">
        <v>50.189399999999999</v>
      </c>
      <c r="D12" s="112">
        <v>620.34100000000001</v>
      </c>
    </row>
  </sheetData>
  <mergeCells count="4">
    <mergeCell ref="A1:D1"/>
    <mergeCell ref="C3:D3"/>
    <mergeCell ref="B3:B4"/>
    <mergeCell ref="A3:A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36"/>
  <sheetViews>
    <sheetView tabSelected="1" view="pageBreakPreview" zoomScaleNormal="85" zoomScaleSheetLayoutView="100" workbookViewId="0">
      <selection activeCell="I24" sqref="I24"/>
    </sheetView>
  </sheetViews>
  <sheetFormatPr defaultRowHeight="12.75" x14ac:dyDescent="0.2"/>
  <cols>
    <col min="1" max="1" width="6.1640625" style="2" customWidth="1"/>
    <col min="2" max="2" width="47.6640625" style="14" customWidth="1"/>
    <col min="3" max="3" width="9.33203125" style="14" customWidth="1"/>
    <col min="4" max="7" width="9.33203125" style="2"/>
    <col min="8" max="8" width="8.5" style="2" customWidth="1"/>
    <col min="9" max="16384" width="9.33203125" style="2"/>
  </cols>
  <sheetData>
    <row r="1" spans="1:12" x14ac:dyDescent="0.2">
      <c r="A1" s="1"/>
      <c r="B1" s="4"/>
      <c r="C1" s="4"/>
      <c r="D1" s="11"/>
      <c r="E1" s="12"/>
      <c r="G1" s="11"/>
      <c r="H1" s="5"/>
      <c r="J1" s="12"/>
    </row>
    <row r="2" spans="1:12" ht="65.25" customHeight="1" x14ac:dyDescent="0.2">
      <c r="A2" s="126" t="s">
        <v>126</v>
      </c>
      <c r="B2" s="126"/>
      <c r="C2" s="126"/>
      <c r="D2" s="126"/>
      <c r="E2" s="126"/>
      <c r="F2" s="126"/>
      <c r="G2" s="126"/>
      <c r="H2" s="126"/>
      <c r="I2" s="33"/>
      <c r="J2" s="33"/>
    </row>
    <row r="3" spans="1:12" x14ac:dyDescent="0.2">
      <c r="A3" s="7" t="s">
        <v>0</v>
      </c>
      <c r="B3" s="8"/>
      <c r="C3" s="8"/>
      <c r="D3" s="11"/>
      <c r="E3" s="12"/>
      <c r="F3" s="12"/>
      <c r="G3" s="9"/>
      <c r="H3" s="11"/>
      <c r="I3" s="11"/>
      <c r="J3" s="12"/>
      <c r="L3" s="11"/>
    </row>
    <row r="4" spans="1:12" ht="12.75" customHeight="1" x14ac:dyDescent="0.2">
      <c r="A4" s="124" t="s">
        <v>16</v>
      </c>
      <c r="B4" s="125" t="s">
        <v>5</v>
      </c>
      <c r="C4" s="122"/>
      <c r="D4" s="123" t="s">
        <v>122</v>
      </c>
      <c r="E4" s="123"/>
      <c r="F4" s="123"/>
      <c r="G4" s="123"/>
      <c r="H4" s="123"/>
    </row>
    <row r="5" spans="1:12" x14ac:dyDescent="0.2">
      <c r="A5" s="124"/>
      <c r="B5" s="125"/>
      <c r="C5" s="122"/>
      <c r="D5" s="121" t="s">
        <v>11</v>
      </c>
      <c r="E5" s="121" t="s">
        <v>27</v>
      </c>
      <c r="F5" s="121" t="s">
        <v>21</v>
      </c>
      <c r="G5" s="121" t="s">
        <v>22</v>
      </c>
      <c r="H5" s="121" t="s">
        <v>28</v>
      </c>
    </row>
    <row r="6" spans="1:12" x14ac:dyDescent="0.2">
      <c r="A6" s="20">
        <v>1</v>
      </c>
      <c r="B6" s="10">
        <v>2</v>
      </c>
      <c r="C6" s="10"/>
      <c r="D6" s="19">
        <v>13</v>
      </c>
      <c r="E6" s="19">
        <v>14</v>
      </c>
      <c r="F6" s="20">
        <v>15</v>
      </c>
      <c r="G6" s="10">
        <v>16</v>
      </c>
      <c r="H6" s="19">
        <v>17</v>
      </c>
    </row>
    <row r="7" spans="1:12" x14ac:dyDescent="0.2">
      <c r="A7" s="26" t="s">
        <v>6</v>
      </c>
      <c r="B7" s="27" t="s">
        <v>17</v>
      </c>
      <c r="C7" s="72" t="s">
        <v>15</v>
      </c>
      <c r="D7" s="114">
        <f>D20+D24+D25+D28</f>
        <v>43.628036203305967</v>
      </c>
      <c r="E7" s="114">
        <f>E8+E13+E14+E19</f>
        <v>43.628036203305967</v>
      </c>
      <c r="F7" s="114"/>
      <c r="G7" s="114">
        <f>G8+G13+G14+G19</f>
        <v>41.578832663482956</v>
      </c>
      <c r="H7" s="114">
        <f>H8+H13+H14+H19</f>
        <v>3.7231591678662932</v>
      </c>
    </row>
    <row r="8" spans="1:12" x14ac:dyDescent="0.2">
      <c r="A8" s="28" t="s">
        <v>12</v>
      </c>
      <c r="B8" s="29" t="s">
        <v>19</v>
      </c>
      <c r="C8" s="72" t="s">
        <v>15</v>
      </c>
      <c r="D8" s="117">
        <v>0</v>
      </c>
      <c r="E8" s="117">
        <v>0</v>
      </c>
      <c r="F8" s="117"/>
      <c r="G8" s="114">
        <f>G10+G11+G12</f>
        <v>41.578832663482956</v>
      </c>
      <c r="H8" s="114">
        <f>H10+H11+H12</f>
        <v>3.7231591678662932</v>
      </c>
    </row>
    <row r="9" spans="1:12" x14ac:dyDescent="0.2">
      <c r="A9" s="28"/>
      <c r="B9" s="24" t="s">
        <v>20</v>
      </c>
      <c r="C9" s="72" t="s">
        <v>15</v>
      </c>
      <c r="D9" s="117"/>
      <c r="E9" s="117"/>
      <c r="F9" s="117"/>
      <c r="G9" s="117"/>
      <c r="H9" s="117"/>
    </row>
    <row r="10" spans="1:12" x14ac:dyDescent="0.2">
      <c r="A10" s="28"/>
      <c r="B10" s="29" t="s">
        <v>27</v>
      </c>
      <c r="C10" s="72" t="s">
        <v>15</v>
      </c>
      <c r="D10" s="114"/>
      <c r="E10" s="117"/>
      <c r="F10" s="117"/>
      <c r="G10" s="117">
        <f>G20+G24+G25+H12+G28</f>
        <v>41.578832663482956</v>
      </c>
      <c r="H10" s="117"/>
    </row>
    <row r="11" spans="1:12" x14ac:dyDescent="0.2">
      <c r="A11" s="28"/>
      <c r="B11" s="29" t="s">
        <v>21</v>
      </c>
      <c r="C11" s="72" t="s">
        <v>15</v>
      </c>
      <c r="D11" s="114"/>
      <c r="E11" s="117"/>
      <c r="F11" s="117"/>
      <c r="G11" s="117"/>
      <c r="H11" s="117"/>
    </row>
    <row r="12" spans="1:12" x14ac:dyDescent="0.2">
      <c r="A12" s="28"/>
      <c r="B12" s="29" t="s">
        <v>31</v>
      </c>
      <c r="C12" s="72" t="s">
        <v>15</v>
      </c>
      <c r="D12" s="114"/>
      <c r="E12" s="117"/>
      <c r="F12" s="117"/>
      <c r="G12" s="117"/>
      <c r="H12" s="114">
        <f>H20+H24+H25</f>
        <v>3.7231591678662932</v>
      </c>
    </row>
    <row r="13" spans="1:12" x14ac:dyDescent="0.2">
      <c r="A13" s="21" t="s">
        <v>13</v>
      </c>
      <c r="B13" s="22" t="s">
        <v>92</v>
      </c>
      <c r="C13" s="72" t="s">
        <v>15</v>
      </c>
      <c r="D13" s="114"/>
      <c r="E13" s="117"/>
      <c r="F13" s="117"/>
      <c r="G13" s="117"/>
      <c r="H13" s="117"/>
    </row>
    <row r="14" spans="1:12" x14ac:dyDescent="0.2">
      <c r="A14" s="21" t="s">
        <v>14</v>
      </c>
      <c r="B14" s="22" t="s">
        <v>93</v>
      </c>
      <c r="C14" s="72" t="s">
        <v>15</v>
      </c>
      <c r="D14" s="114">
        <f>E14+G14+H14</f>
        <v>43.628036203305967</v>
      </c>
      <c r="E14" s="114">
        <f>E20+E24+E25+G10+E31</f>
        <v>43.628036203305967</v>
      </c>
      <c r="F14" s="117"/>
      <c r="G14" s="117"/>
      <c r="H14" s="117"/>
    </row>
    <row r="15" spans="1:12" s="113" customFormat="1" hidden="1" x14ac:dyDescent="0.2">
      <c r="A15" s="23"/>
      <c r="B15" s="24" t="s">
        <v>4</v>
      </c>
      <c r="C15" s="72" t="s">
        <v>15</v>
      </c>
      <c r="D15" s="114"/>
      <c r="E15" s="117"/>
      <c r="F15" s="117"/>
      <c r="G15" s="117"/>
      <c r="H15" s="117"/>
    </row>
    <row r="16" spans="1:12" s="113" customFormat="1" hidden="1" x14ac:dyDescent="0.2">
      <c r="A16" s="23"/>
      <c r="B16" s="24" t="s">
        <v>37</v>
      </c>
      <c r="C16" s="72" t="s">
        <v>15</v>
      </c>
      <c r="D16" s="114"/>
      <c r="E16" s="117"/>
      <c r="F16" s="117"/>
      <c r="G16" s="117"/>
      <c r="H16" s="117"/>
    </row>
    <row r="17" spans="1:8" s="113" customFormat="1" hidden="1" x14ac:dyDescent="0.2">
      <c r="A17" s="23"/>
      <c r="B17" s="24" t="s">
        <v>38</v>
      </c>
      <c r="C17" s="72" t="s">
        <v>15</v>
      </c>
      <c r="D17" s="114"/>
      <c r="E17" s="117"/>
      <c r="F17" s="117"/>
      <c r="G17" s="117"/>
      <c r="H17" s="117"/>
    </row>
    <row r="18" spans="1:8" s="113" customFormat="1" hidden="1" x14ac:dyDescent="0.2">
      <c r="A18" s="23"/>
      <c r="B18" s="24" t="s">
        <v>39</v>
      </c>
      <c r="C18" s="72" t="s">
        <v>15</v>
      </c>
      <c r="D18" s="114"/>
      <c r="E18" s="117"/>
      <c r="F18" s="117"/>
      <c r="G18" s="117"/>
      <c r="H18" s="117"/>
    </row>
    <row r="19" spans="1:8" s="113" customFormat="1" ht="16.5" hidden="1" customHeight="1" x14ac:dyDescent="0.2">
      <c r="A19" s="21" t="s">
        <v>18</v>
      </c>
      <c r="B19" s="22" t="s">
        <v>40</v>
      </c>
      <c r="C19" s="72" t="s">
        <v>15</v>
      </c>
      <c r="D19" s="114"/>
      <c r="E19" s="117"/>
      <c r="F19" s="117"/>
      <c r="G19" s="117"/>
      <c r="H19" s="117"/>
    </row>
    <row r="20" spans="1:8" x14ac:dyDescent="0.2">
      <c r="A20" s="26" t="s">
        <v>7</v>
      </c>
      <c r="B20" s="27" t="s">
        <v>29</v>
      </c>
      <c r="C20" s="72" t="s">
        <v>15</v>
      </c>
      <c r="D20" s="115">
        <f>SUM(E20:H20)</f>
        <v>2.7667256637168141</v>
      </c>
      <c r="E20" s="116">
        <f>'[1]1.4.'!O20/5650*1000</f>
        <v>2.0492035398230088</v>
      </c>
      <c r="F20" s="116"/>
      <c r="G20" s="116">
        <f>'[1]1.4.'!Q20/5650*1000</f>
        <v>0.46902654867256638</v>
      </c>
      <c r="H20" s="116">
        <f>'[1]1.4.'!R20/5650*1000</f>
        <v>0.24849557522123891</v>
      </c>
    </row>
    <row r="21" spans="1:8" x14ac:dyDescent="0.2">
      <c r="A21" s="28"/>
      <c r="B21" s="29" t="s">
        <v>3</v>
      </c>
      <c r="C21" s="72" t="s">
        <v>26</v>
      </c>
      <c r="D21" s="152">
        <f>D20/D7*100</f>
        <v>6.3416231957448543</v>
      </c>
      <c r="E21" s="152">
        <f>E20/E7*100</f>
        <v>4.6969878045249445</v>
      </c>
      <c r="F21" s="152"/>
      <c r="G21" s="152">
        <f>G20/G7*100</f>
        <v>1.1280416467403469</v>
      </c>
      <c r="H21" s="152">
        <f>H20/H7*100</f>
        <v>6.6743204901349777</v>
      </c>
    </row>
    <row r="22" spans="1:8" ht="25.5" x14ac:dyDescent="0.2">
      <c r="A22" s="26" t="s">
        <v>8</v>
      </c>
      <c r="B22" s="71" t="s">
        <v>23</v>
      </c>
      <c r="C22" s="72" t="s">
        <v>15</v>
      </c>
      <c r="D22" s="3"/>
      <c r="E22" s="18"/>
      <c r="F22" s="18"/>
      <c r="G22" s="18"/>
      <c r="H22" s="18"/>
    </row>
    <row r="23" spans="1:8" x14ac:dyDescent="0.2">
      <c r="A23" s="26" t="s">
        <v>9</v>
      </c>
      <c r="B23" s="27" t="s">
        <v>24</v>
      </c>
      <c r="C23" s="72" t="s">
        <v>15</v>
      </c>
      <c r="D23" s="114">
        <f>D24+D25+D30+D31</f>
        <v>40.861310539589155</v>
      </c>
      <c r="E23" s="114">
        <f>E7-E20</f>
        <v>41.578832663482956</v>
      </c>
      <c r="F23" s="115"/>
      <c r="G23" s="116">
        <f>G7-G20</f>
        <v>41.109806114810389</v>
      </c>
      <c r="H23" s="116">
        <f>H7-H20</f>
        <v>3.4746635926450544</v>
      </c>
    </row>
    <row r="24" spans="1:8" ht="38.25" customHeight="1" x14ac:dyDescent="0.2">
      <c r="A24" s="28" t="s">
        <v>1</v>
      </c>
      <c r="B24" s="29" t="s">
        <v>42</v>
      </c>
      <c r="C24" s="72" t="s">
        <v>15</v>
      </c>
      <c r="D24" s="115"/>
      <c r="E24" s="116"/>
      <c r="F24" s="116"/>
      <c r="G24" s="116"/>
      <c r="H24" s="116"/>
    </row>
    <row r="25" spans="1:8" ht="30.75" customHeight="1" x14ac:dyDescent="0.2">
      <c r="A25" s="23" t="s">
        <v>2</v>
      </c>
      <c r="B25" s="29" t="s">
        <v>43</v>
      </c>
      <c r="C25" s="72" t="s">
        <v>15</v>
      </c>
      <c r="D25" s="115">
        <f>E25+F25+G25+H25</f>
        <v>29.055364344898891</v>
      </c>
      <c r="E25" s="116"/>
      <c r="F25" s="116"/>
      <c r="G25" s="116">
        <f>'[1]1.5. (по границе БП)'!Q25</f>
        <v>25.580700752253836</v>
      </c>
      <c r="H25" s="116">
        <f>'[1]1.6.'!L36</f>
        <v>3.4746635926450544</v>
      </c>
    </row>
    <row r="26" spans="1:8" x14ac:dyDescent="0.2">
      <c r="A26" s="23"/>
      <c r="B26" s="24" t="s">
        <v>30</v>
      </c>
      <c r="C26" s="72" t="s">
        <v>15</v>
      </c>
      <c r="D26" s="114"/>
      <c r="E26" s="117"/>
      <c r="F26" s="117"/>
      <c r="G26" s="117"/>
      <c r="H26" s="117"/>
    </row>
    <row r="27" spans="1:8" ht="15.75" customHeight="1" x14ac:dyDescent="0.2">
      <c r="A27" s="23"/>
      <c r="B27" s="24" t="s">
        <v>86</v>
      </c>
      <c r="C27" s="72" t="s">
        <v>15</v>
      </c>
      <c r="D27" s="114"/>
      <c r="E27" s="117"/>
      <c r="F27" s="117"/>
      <c r="G27" s="117"/>
      <c r="H27" s="117"/>
    </row>
    <row r="28" spans="1:8" x14ac:dyDescent="0.2">
      <c r="A28" s="77" t="s">
        <v>105</v>
      </c>
      <c r="B28" s="24" t="s">
        <v>88</v>
      </c>
      <c r="C28" s="72" t="s">
        <v>15</v>
      </c>
      <c r="D28" s="114">
        <v>11.805946194690264</v>
      </c>
      <c r="E28" s="117"/>
      <c r="F28" s="117"/>
      <c r="G28" s="114">
        <v>11.805946194690264</v>
      </c>
      <c r="H28" s="117"/>
    </row>
    <row r="29" spans="1:8" x14ac:dyDescent="0.2">
      <c r="A29" s="23"/>
      <c r="B29" s="24" t="s">
        <v>89</v>
      </c>
      <c r="C29" s="72" t="s">
        <v>15</v>
      </c>
      <c r="D29" s="118"/>
      <c r="E29" s="118"/>
      <c r="F29" s="117"/>
      <c r="G29" s="117"/>
      <c r="H29" s="117"/>
    </row>
    <row r="30" spans="1:8" x14ac:dyDescent="0.2">
      <c r="A30" s="23"/>
      <c r="B30" s="24" t="s">
        <v>121</v>
      </c>
      <c r="C30" s="72" t="s">
        <v>15</v>
      </c>
      <c r="D30" s="114">
        <v>0.13755044247787609</v>
      </c>
      <c r="E30" s="117"/>
      <c r="F30" s="117"/>
      <c r="G30" s="114">
        <v>0.13755044247787609</v>
      </c>
      <c r="H30" s="117"/>
    </row>
    <row r="31" spans="1:8" x14ac:dyDescent="0.2">
      <c r="A31" s="107" t="s">
        <v>106</v>
      </c>
      <c r="B31" s="25" t="s">
        <v>91</v>
      </c>
      <c r="C31" s="72" t="s">
        <v>15</v>
      </c>
      <c r="D31" s="114">
        <f>G31</f>
        <v>11.668395752212389</v>
      </c>
      <c r="F31" s="117"/>
      <c r="G31" s="117">
        <f>G28-G30</f>
        <v>11.668395752212389</v>
      </c>
      <c r="H31" s="117"/>
    </row>
    <row r="32" spans="1:8" x14ac:dyDescent="0.2">
      <c r="A32" s="23"/>
      <c r="B32" s="24"/>
      <c r="C32" s="72"/>
      <c r="D32" s="118"/>
      <c r="E32" s="118"/>
      <c r="F32" s="117"/>
      <c r="G32" s="117"/>
      <c r="H32" s="117"/>
    </row>
    <row r="33" spans="1:12" x14ac:dyDescent="0.2">
      <c r="A33" s="21" t="s">
        <v>10</v>
      </c>
      <c r="B33" s="22" t="s">
        <v>41</v>
      </c>
      <c r="C33" s="72" t="s">
        <v>15</v>
      </c>
      <c r="D33" s="114"/>
      <c r="E33" s="117">
        <f>E7-E20-E25-E31</f>
        <v>41.578832663482956</v>
      </c>
      <c r="F33" s="117"/>
      <c r="G33" s="117">
        <f>G10-G20-G25-G30-G31</f>
        <v>3.7231591678662888</v>
      </c>
      <c r="H33" s="117">
        <f>H12-H20-H25</f>
        <v>0</v>
      </c>
    </row>
    <row r="34" spans="1:12" ht="15" hidden="1" customHeight="1" x14ac:dyDescent="0.2">
      <c r="B34" s="15" t="s">
        <v>36</v>
      </c>
      <c r="C34" s="15"/>
      <c r="D34" s="114"/>
      <c r="E34" s="117">
        <v>2.2913945334920633</v>
      </c>
      <c r="F34" s="117"/>
      <c r="G34" s="117">
        <v>0.77227759103384608</v>
      </c>
      <c r="H34" s="117">
        <v>0</v>
      </c>
    </row>
    <row r="35" spans="1:12" ht="25.5" customHeight="1" x14ac:dyDescent="0.2">
      <c r="B35" s="15"/>
      <c r="C35" s="15"/>
      <c r="D35" s="17"/>
      <c r="E35" s="16"/>
      <c r="F35" s="16"/>
      <c r="G35" s="16"/>
      <c r="H35" s="16"/>
      <c r="I35" s="17"/>
      <c r="J35" s="16"/>
      <c r="K35" s="16"/>
      <c r="L35" s="16"/>
    </row>
    <row r="36" spans="1:12" x14ac:dyDescent="0.2">
      <c r="B36" s="32"/>
      <c r="C36" s="32"/>
      <c r="D36" s="31"/>
      <c r="E36" s="31"/>
      <c r="F36" s="31"/>
      <c r="G36" s="31"/>
      <c r="H36" s="30"/>
      <c r="I36" s="6"/>
      <c r="J36" s="6"/>
      <c r="K36" s="6"/>
    </row>
  </sheetData>
  <mergeCells count="4">
    <mergeCell ref="A4:A5"/>
    <mergeCell ref="B4:B5"/>
    <mergeCell ref="A2:H2"/>
    <mergeCell ref="D4:H4"/>
  </mergeCells>
  <printOptions horizontalCentered="1"/>
  <pageMargins left="0.39370078740157483" right="0.44" top="0.39370078740157483" bottom="0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Приложение 18.1</vt:lpstr>
      <vt:lpstr>18.1 (по границе БП)</vt:lpstr>
      <vt:lpstr>18.1 (суб)</vt:lpstr>
      <vt:lpstr>АНАЛИЗ!!!!</vt:lpstr>
      <vt:lpstr>потребл.по площ.</vt:lpstr>
      <vt:lpstr>Лист1</vt:lpstr>
      <vt:lpstr>крупные потребители</vt:lpstr>
      <vt:lpstr>18.1 (суб по границе БП)</vt:lpstr>
      <vt:lpstr>'18.1 (по границе БП)'!Область_печати</vt:lpstr>
      <vt:lpstr>'18.1 (суб по границе БП)'!Область_печати</vt:lpstr>
      <vt:lpstr>'18.1 (суб)'!Область_печати</vt:lpstr>
      <vt:lpstr>'АНАЛИЗ!!!!'!Область_печати</vt:lpstr>
      <vt:lpstr>'потребл.по площ.'!Область_печати</vt:lpstr>
      <vt:lpstr>'Приложение 18.1'!Область_печати</vt:lpstr>
    </vt:vector>
  </TitlesOfParts>
  <Company>ОАО "Кузбассэнерго"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ОТР</dc:creator>
  <cp:lastModifiedBy>Andrey Gubaidullin</cp:lastModifiedBy>
  <cp:lastPrinted>2018-11-22T07:48:19Z</cp:lastPrinted>
  <dcterms:created xsi:type="dcterms:W3CDTF">1997-11-24T01:49:12Z</dcterms:created>
  <dcterms:modified xsi:type="dcterms:W3CDTF">2019-02-28T07:18:40Z</dcterms:modified>
</cp:coreProperties>
</file>